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oore\Desktop\Brittnee\"/>
    </mc:Choice>
  </mc:AlternateContent>
  <bookViews>
    <workbookView xWindow="0" yWindow="0" windowWidth="24000" windowHeight="9600" activeTab="5"/>
  </bookViews>
  <sheets>
    <sheet name="P&amp;L Statement 2015" sheetId="1" r:id="rId1"/>
    <sheet name="P&amp;L Statement 2016" sheetId="3" r:id="rId2"/>
    <sheet name="P&amp;L Statement 2017" sheetId="2" r:id="rId3"/>
    <sheet name="Balance Sheet 2015" sheetId="5" r:id="rId4"/>
    <sheet name="Balance Sheet 2016" sheetId="6" r:id="rId5"/>
    <sheet name="Balance Sheet 2017" sheetId="7" r:id="rId6"/>
  </sheets>
  <externalReferences>
    <externalReference r:id="rId7"/>
  </externalReferences>
  <definedNames>
    <definedName name="DATA_01" localSheetId="4" hidden="1">'Balance Sheet 2016'!$D$11:$D$16</definedName>
    <definedName name="DATA_01" localSheetId="5" hidden="1">'Balance Sheet 2017'!$D$11:$D$16</definedName>
    <definedName name="DATA_01" hidden="1">'Balance Sheet 2015'!$D$11:$D$16</definedName>
    <definedName name="DATA_02" localSheetId="4" hidden="1">'Balance Sheet 2016'!$H$11:$H$16</definedName>
    <definedName name="DATA_02" localSheetId="5" hidden="1">'Balance Sheet 2017'!$H$11:$H$16</definedName>
    <definedName name="DATA_02" hidden="1">'Balance Sheet 2015'!$H$11:$H$16</definedName>
    <definedName name="DATA_03" localSheetId="4" hidden="1">'Balance Sheet 2016'!$D$19:$D$26</definedName>
    <definedName name="DATA_03" localSheetId="5" hidden="1">'Balance Sheet 2017'!$D$19:$D$26</definedName>
    <definedName name="DATA_03" hidden="1">'Balance Sheet 2015'!$D$19:$D$26</definedName>
    <definedName name="DATA_04" localSheetId="4" hidden="1">'Balance Sheet 2016'!$H$19:$H$20</definedName>
    <definedName name="DATA_04" localSheetId="5" hidden="1">'Balance Sheet 2017'!$H$19:$H$20</definedName>
    <definedName name="DATA_04" hidden="1">'Balance Sheet 2015'!$H$19:$H$20</definedName>
    <definedName name="DATA_05" localSheetId="4" hidden="1">'Balance Sheet 2016'!$H$25</definedName>
    <definedName name="DATA_05" localSheetId="5" hidden="1">'Balance Sheet 2017'!$H$25</definedName>
    <definedName name="DATA_05" hidden="1">'Balance Sheet 2015'!$H$25</definedName>
    <definedName name="DATA_06" localSheetId="4" hidden="1">'Balance Sheet 2016'!$C$3</definedName>
    <definedName name="DATA_06" localSheetId="5" hidden="1">'Balance Sheet 2017'!$C$3</definedName>
    <definedName name="DATA_06" hidden="1">'Balance Sheet 2015'!$C$3</definedName>
    <definedName name="IntroPrintArea" hidden="1">#REF!</definedName>
    <definedName name="_xlnm.Print_Titles" localSheetId="0">'P&amp;L Statement 2015'!$9:$10</definedName>
  </definedNames>
  <calcPr calcId="162913"/>
</workbook>
</file>

<file path=xl/calcChain.xml><?xml version="1.0" encoding="utf-8"?>
<calcChain xmlns="http://schemas.openxmlformats.org/spreadsheetml/2006/main">
  <c r="D17" i="7" l="1"/>
  <c r="D30" i="7" s="1"/>
  <c r="H17" i="7"/>
  <c r="H30" i="7" s="1"/>
  <c r="H21" i="7"/>
  <c r="D27" i="7"/>
  <c r="D17" i="6"/>
  <c r="H17" i="6"/>
  <c r="H21" i="6"/>
  <c r="D27" i="6"/>
  <c r="D30" i="6"/>
  <c r="D17" i="5"/>
  <c r="H17" i="5"/>
  <c r="H21" i="5"/>
  <c r="D27" i="5"/>
  <c r="D30" i="5"/>
  <c r="D54" i="3" l="1"/>
  <c r="G54" i="3" s="1"/>
  <c r="C54" i="3"/>
  <c r="B54" i="3"/>
  <c r="G53" i="3"/>
  <c r="F53" i="3"/>
  <c r="E53" i="3"/>
  <c r="G52" i="3"/>
  <c r="F52" i="3"/>
  <c r="E52" i="3"/>
  <c r="G51" i="3"/>
  <c r="F51" i="3"/>
  <c r="G48" i="3"/>
  <c r="F48" i="3"/>
  <c r="D44" i="3"/>
  <c r="E42" i="3"/>
  <c r="D42" i="3"/>
  <c r="G42" i="3" s="1"/>
  <c r="C42" i="3"/>
  <c r="B42" i="3"/>
  <c r="B44" i="3" s="1"/>
  <c r="G41" i="3"/>
  <c r="F41" i="3"/>
  <c r="G40" i="3"/>
  <c r="F40" i="3"/>
  <c r="G39" i="3"/>
  <c r="F39" i="3"/>
  <c r="G38" i="3"/>
  <c r="F38" i="3"/>
  <c r="G37" i="3"/>
  <c r="F37" i="3"/>
  <c r="G36" i="3"/>
  <c r="F36" i="3"/>
  <c r="E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E29" i="3"/>
  <c r="F25" i="3"/>
  <c r="E25" i="3"/>
  <c r="D25" i="3"/>
  <c r="C25" i="3"/>
  <c r="C44" i="3" s="1"/>
  <c r="B25" i="3"/>
  <c r="G24" i="3"/>
  <c r="F24" i="3"/>
  <c r="G23" i="3"/>
  <c r="F23" i="3"/>
  <c r="D19" i="3"/>
  <c r="D46" i="3" s="1"/>
  <c r="D56" i="3" s="1"/>
  <c r="B7" i="3" s="1"/>
  <c r="C19" i="3"/>
  <c r="B19" i="3"/>
  <c r="F19" i="3" s="1"/>
  <c r="G17" i="3"/>
  <c r="D17" i="3"/>
  <c r="C17" i="3"/>
  <c r="B17" i="3"/>
  <c r="G16" i="3"/>
  <c r="G13" i="3"/>
  <c r="F13" i="3"/>
  <c r="D13" i="3"/>
  <c r="E56" i="3" s="1"/>
  <c r="C13" i="3"/>
  <c r="B13" i="3"/>
  <c r="G12" i="3"/>
  <c r="F12" i="3"/>
  <c r="E12" i="3"/>
  <c r="C46" i="3" l="1"/>
  <c r="G44" i="3"/>
  <c r="E31" i="3"/>
  <c r="E44" i="3"/>
  <c r="E54" i="3"/>
  <c r="E16" i="3"/>
  <c r="E24" i="3"/>
  <c r="G25" i="3"/>
  <c r="E34" i="3"/>
  <c r="E40" i="3"/>
  <c r="F44" i="3"/>
  <c r="E48" i="3"/>
  <c r="F54" i="3"/>
  <c r="E19" i="3"/>
  <c r="E32" i="3"/>
  <c r="F42" i="3"/>
  <c r="B46" i="3"/>
  <c r="E35" i="3"/>
  <c r="E38" i="3"/>
  <c r="E41" i="3"/>
  <c r="E51" i="3"/>
  <c r="G19" i="3"/>
  <c r="E30" i="3"/>
  <c r="B6" i="3"/>
  <c r="E13" i="3"/>
  <c r="E17" i="3"/>
  <c r="E23" i="3"/>
  <c r="E33" i="3"/>
  <c r="E46" i="3"/>
  <c r="B56" i="3" l="1"/>
  <c r="F56" i="3" s="1"/>
  <c r="F46" i="3"/>
  <c r="C56" i="3"/>
  <c r="G56" i="3" s="1"/>
  <c r="G46" i="3"/>
  <c r="D54" i="2" l="1"/>
  <c r="G54" i="2" s="1"/>
  <c r="C54" i="2"/>
  <c r="B54" i="2"/>
  <c r="G53" i="2"/>
  <c r="F53" i="2"/>
  <c r="G52" i="2"/>
  <c r="F52" i="2"/>
  <c r="G51" i="2"/>
  <c r="F51" i="2"/>
  <c r="E51" i="2"/>
  <c r="G48" i="2"/>
  <c r="F48" i="2"/>
  <c r="G42" i="2"/>
  <c r="F42" i="2"/>
  <c r="D42" i="2"/>
  <c r="C42" i="2"/>
  <c r="B42" i="2"/>
  <c r="G41" i="2"/>
  <c r="F41" i="2"/>
  <c r="E41" i="2"/>
  <c r="G40" i="2"/>
  <c r="F40" i="2"/>
  <c r="G39" i="2"/>
  <c r="F39" i="2"/>
  <c r="G38" i="2"/>
  <c r="F38" i="2"/>
  <c r="E38" i="2"/>
  <c r="G37" i="2"/>
  <c r="F37" i="2"/>
  <c r="G36" i="2"/>
  <c r="F36" i="2"/>
  <c r="G35" i="2"/>
  <c r="F35" i="2"/>
  <c r="E35" i="2"/>
  <c r="G34" i="2"/>
  <c r="F34" i="2"/>
  <c r="G33" i="2"/>
  <c r="F33" i="2"/>
  <c r="G32" i="2"/>
  <c r="F32" i="2"/>
  <c r="E32" i="2"/>
  <c r="G31" i="2"/>
  <c r="F31" i="2"/>
  <c r="G30" i="2"/>
  <c r="F30" i="2"/>
  <c r="G29" i="2"/>
  <c r="F29" i="2"/>
  <c r="D25" i="2"/>
  <c r="G25" i="2" s="1"/>
  <c r="C25" i="2"/>
  <c r="C44" i="2" s="1"/>
  <c r="B25" i="2"/>
  <c r="B44" i="2" s="1"/>
  <c r="G24" i="2"/>
  <c r="F24" i="2"/>
  <c r="G23" i="2"/>
  <c r="F23" i="2"/>
  <c r="D17" i="2"/>
  <c r="G17" i="2" s="1"/>
  <c r="C17" i="2"/>
  <c r="B17" i="2"/>
  <c r="G16" i="2"/>
  <c r="D13" i="2"/>
  <c r="E53" i="2" s="1"/>
  <c r="C13" i="2"/>
  <c r="C19" i="2" s="1"/>
  <c r="B13" i="2"/>
  <c r="B19" i="2" s="1"/>
  <c r="G12" i="2"/>
  <c r="F12" i="2"/>
  <c r="B46" i="2" l="1"/>
  <c r="C46" i="2"/>
  <c r="E30" i="2"/>
  <c r="E13" i="2"/>
  <c r="E17" i="2"/>
  <c r="E23" i="2"/>
  <c r="E33" i="2"/>
  <c r="F13" i="2"/>
  <c r="E25" i="2"/>
  <c r="E36" i="2"/>
  <c r="D44" i="2"/>
  <c r="E52" i="2"/>
  <c r="E12" i="2"/>
  <c r="G13" i="2"/>
  <c r="F25" i="2"/>
  <c r="E31" i="2"/>
  <c r="E44" i="2"/>
  <c r="E54" i="2"/>
  <c r="E16" i="2"/>
  <c r="E24" i="2"/>
  <c r="E34" i="2"/>
  <c r="E40" i="2"/>
  <c r="E48" i="2"/>
  <c r="F54" i="2"/>
  <c r="D19" i="2"/>
  <c r="E29" i="2"/>
  <c r="E42" i="2"/>
  <c r="D46" i="2" l="1"/>
  <c r="E19" i="2"/>
  <c r="G44" i="2"/>
  <c r="F44" i="2"/>
  <c r="F19" i="2"/>
  <c r="B6" i="2"/>
  <c r="C56" i="2"/>
  <c r="G19" i="2"/>
  <c r="F46" i="2"/>
  <c r="B56" i="2"/>
  <c r="D56" i="2" l="1"/>
  <c r="E46" i="2"/>
  <c r="G46" i="2"/>
  <c r="E56" i="2" l="1"/>
  <c r="B7" i="2"/>
  <c r="F56" i="2"/>
  <c r="G56" i="2"/>
  <c r="C13" i="1" l="1"/>
  <c r="D54" i="1"/>
  <c r="G54" i="1" s="1"/>
  <c r="C54" i="1"/>
  <c r="B54" i="1"/>
  <c r="B17" i="1"/>
  <c r="D13" i="1"/>
  <c r="E41" i="1" s="1"/>
  <c r="B13" i="1"/>
  <c r="G39" i="1"/>
  <c r="G37" i="1"/>
  <c r="F37" i="1"/>
  <c r="F39" i="1"/>
  <c r="G40" i="1"/>
  <c r="F40" i="1"/>
  <c r="G51" i="1"/>
  <c r="F51" i="1"/>
  <c r="F12" i="1"/>
  <c r="G12" i="1"/>
  <c r="E51" i="1"/>
  <c r="D17" i="1"/>
  <c r="D25" i="1"/>
  <c r="D42" i="1"/>
  <c r="C42" i="1"/>
  <c r="B42" i="1"/>
  <c r="C25" i="1"/>
  <c r="B25" i="1"/>
  <c r="F25" i="1" s="1"/>
  <c r="C17" i="1"/>
  <c r="C19" i="1" s="1"/>
  <c r="E52" i="1"/>
  <c r="E30" i="1"/>
  <c r="G53" i="1"/>
  <c r="F53" i="1"/>
  <c r="G52" i="1"/>
  <c r="F52" i="1"/>
  <c r="G48" i="1"/>
  <c r="F48" i="1"/>
  <c r="G41" i="1"/>
  <c r="F41" i="1"/>
  <c r="G38" i="1"/>
  <c r="F38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4" i="1"/>
  <c r="F24" i="1"/>
  <c r="G23" i="1"/>
  <c r="F23" i="1"/>
  <c r="G16" i="1"/>
  <c r="F54" i="1" l="1"/>
  <c r="E23" i="1"/>
  <c r="E34" i="1"/>
  <c r="E16" i="1"/>
  <c r="E25" i="1"/>
  <c r="E32" i="1"/>
  <c r="E36" i="1"/>
  <c r="G42" i="1"/>
  <c r="B44" i="1"/>
  <c r="F42" i="1"/>
  <c r="F13" i="1"/>
  <c r="C44" i="1"/>
  <c r="C46" i="1" s="1"/>
  <c r="G25" i="1"/>
  <c r="E40" i="1"/>
  <c r="B19" i="1"/>
  <c r="D44" i="1"/>
  <c r="E44" i="1" s="1"/>
  <c r="E12" i="1"/>
  <c r="E17" i="1"/>
  <c r="E24" i="1"/>
  <c r="E29" i="1"/>
  <c r="E31" i="1"/>
  <c r="E33" i="1"/>
  <c r="E35" i="1"/>
  <c r="E38" i="1"/>
  <c r="E42" i="1"/>
  <c r="E48" i="1"/>
  <c r="E53" i="1"/>
  <c r="E54" i="1"/>
  <c r="E13" i="1"/>
  <c r="D19" i="1"/>
  <c r="E19" i="1" s="1"/>
  <c r="G17" i="1"/>
  <c r="G13" i="1"/>
  <c r="G19" i="1" l="1"/>
  <c r="B6" i="1"/>
  <c r="F19" i="1"/>
  <c r="B46" i="1"/>
  <c r="B56" i="1" s="1"/>
  <c r="F44" i="1"/>
  <c r="D46" i="1"/>
  <c r="D56" i="1" s="1"/>
  <c r="E56" i="1" s="1"/>
  <c r="G44" i="1"/>
  <c r="C56" i="1"/>
  <c r="G46" i="1" l="1"/>
  <c r="F46" i="1"/>
  <c r="E46" i="1"/>
  <c r="G56" i="1"/>
  <c r="F56" i="1"/>
  <c r="B7" i="1"/>
</calcChain>
</file>

<file path=xl/sharedStrings.xml><?xml version="1.0" encoding="utf-8"?>
<sst xmlns="http://schemas.openxmlformats.org/spreadsheetml/2006/main" count="273" uniqueCount="89">
  <si>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</si>
  <si>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</si>
  <si>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</si>
  <si>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</si>
  <si>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</si>
  <si>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</si>
  <si>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</si>
  <si>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Cost of Sales</t>
  </si>
  <si>
    <t>Depreciation</t>
  </si>
  <si>
    <t>Profit and Loss Statement</t>
  </si>
  <si>
    <t>Operating Expenses</t>
  </si>
  <si>
    <t>Sales and Marketing</t>
  </si>
  <si>
    <t>General and Adminstrative</t>
  </si>
  <si>
    <t>Direct marketing</t>
  </si>
  <si>
    <t>Meals and entertainment</t>
  </si>
  <si>
    <t>Wages and salaries</t>
  </si>
  <si>
    <t>Taxes</t>
  </si>
  <si>
    <t>Prior Period</t>
  </si>
  <si>
    <t>Budget</t>
  </si>
  <si>
    <t>Current Period</t>
  </si>
  <si>
    <t xml:space="preserve">  % Change from Prior Period</t>
  </si>
  <si>
    <t>% Change from Budget</t>
  </si>
  <si>
    <t>Current Period as % of Sales</t>
  </si>
  <si>
    <t>Stated in 000s</t>
  </si>
  <si>
    <t>Sales Revenue</t>
  </si>
  <si>
    <t>Supplies</t>
  </si>
  <si>
    <t>Charter Transportation</t>
  </si>
  <si>
    <t>Sale taxes</t>
  </si>
  <si>
    <t>Fuel taxes</t>
  </si>
  <si>
    <t>Ad Valorem Taxes</t>
  </si>
  <si>
    <t>Fuel For buses</t>
  </si>
  <si>
    <t>Misc. Expenses</t>
  </si>
  <si>
    <t>Travel</t>
  </si>
  <si>
    <t xml:space="preserve">Gross margin  </t>
  </si>
  <si>
    <t xml:space="preserve">Return on sales  </t>
  </si>
  <si>
    <t xml:space="preserve">Total Sales Revenue </t>
  </si>
  <si>
    <t xml:space="preserve">Total Cost of Sales </t>
  </si>
  <si>
    <t xml:space="preserve">Gross Profit  </t>
  </si>
  <si>
    <t xml:space="preserve">Total Sales and Marketing Expenses  </t>
  </si>
  <si>
    <t xml:space="preserve">Total General and Adminstrative Expenses  </t>
  </si>
  <si>
    <t xml:space="preserve">Total Operating Expenses </t>
  </si>
  <si>
    <t xml:space="preserve">Income from Operations  </t>
  </si>
  <si>
    <t xml:space="preserve">Other Income </t>
  </si>
  <si>
    <t xml:space="preserve">Total Taxes </t>
  </si>
  <si>
    <t xml:space="preserve">Net Profit  </t>
  </si>
  <si>
    <t>-</t>
  </si>
  <si>
    <t>Company's Name</t>
  </si>
  <si>
    <t>For the year ending 12/31/2017</t>
  </si>
  <si>
    <t>For the year ending 12/31/2016</t>
  </si>
  <si>
    <t>For the year ending 12/31/2015</t>
  </si>
  <si>
    <t>TOTAL LIABILITIES &amp; EQUITY</t>
  </si>
  <si>
    <t>TOTAL ASSETS</t>
  </si>
  <si>
    <t>Total Shareholders' Equity</t>
  </si>
  <si>
    <t>Paid-In Capital</t>
  </si>
  <si>
    <t>Total Net Fixed Assets</t>
  </si>
  <si>
    <t>Retained earnings</t>
  </si>
  <si>
    <t>(less accumulated depreciation)</t>
  </si>
  <si>
    <t>Capital stock</t>
  </si>
  <si>
    <t>Furniture and fixtures</t>
  </si>
  <si>
    <t>Net Worth</t>
  </si>
  <si>
    <t>Plant and equipment</t>
  </si>
  <si>
    <t>Total Long-Term Liabilities</t>
  </si>
  <si>
    <t>Buildings</t>
  </si>
  <si>
    <t>Other long-term liabilities</t>
  </si>
  <si>
    <t>Goodwill, less amortization</t>
  </si>
  <si>
    <t>Mortgage</t>
  </si>
  <si>
    <t>Long-term investments</t>
  </si>
  <si>
    <t>Long-term Liabilities</t>
  </si>
  <si>
    <t>Fixed Assets</t>
  </si>
  <si>
    <t>Total Current Liabilities</t>
  </si>
  <si>
    <t>Total Current Assets</t>
  </si>
  <si>
    <t>Accrued payroll</t>
  </si>
  <si>
    <t>Prepaid expenses</t>
  </si>
  <si>
    <t>Taxes payable</t>
  </si>
  <si>
    <t>Temporary investment</t>
  </si>
  <si>
    <t>Interest payable</t>
  </si>
  <si>
    <t>Inventory</t>
  </si>
  <si>
    <t>Current portion of long-term notes</t>
  </si>
  <si>
    <t>(less doubtful accounts)</t>
  </si>
  <si>
    <t>Short-term notes</t>
  </si>
  <si>
    <t>Accounts receivable</t>
  </si>
  <si>
    <t>Accounts payable</t>
  </si>
  <si>
    <t>Cash</t>
  </si>
  <si>
    <t>Current Liabilities</t>
  </si>
  <si>
    <t>Current Assets</t>
  </si>
  <si>
    <t>LIABILITIES</t>
  </si>
  <si>
    <t>ASSETS</t>
  </si>
  <si>
    <t>(all numbers in $000)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</si>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</sst>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[$-409]mmm\-yy;@"/>
    <numFmt numFmtId="165" formatCode="0.0%"/>
    <numFmt numFmtId="166" formatCode="[$-409]d\-mmm\-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b/>
      <sz val="8"/>
      <color indexed="56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 Black"/>
      <family val="2"/>
    </font>
    <font>
      <b/>
      <sz val="12"/>
      <color indexed="20"/>
      <name val="Arial"/>
      <family val="2"/>
    </font>
    <font>
      <b/>
      <sz val="26"/>
      <color indexed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</fills>
  <borders count="13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</borders>
  <cellStyleXfs count="2">
    <xf numFmtId="0" fontId="0" fillId="0" borderId="0"/>
    <xf numFmtId="38" fontId="1" fillId="0" borderId="0" applyFont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4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" fontId="7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/>
    <xf numFmtId="165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/>
    <xf numFmtId="165" fontId="8" fillId="2" borderId="4" xfId="0" applyNumberFormat="1" applyFont="1" applyFill="1" applyBorder="1" applyAlignment="1">
      <alignment horizontal="center"/>
    </xf>
    <xf numFmtId="17" fontId="11" fillId="0" borderId="5" xfId="0" applyNumberFormat="1" applyFont="1" applyBorder="1" applyAlignment="1" applyProtection="1">
      <alignment horizontal="center" wrapText="1"/>
    </xf>
    <xf numFmtId="164" fontId="11" fillId="0" borderId="5" xfId="0" applyNumberFormat="1" applyFont="1" applyBorder="1" applyAlignment="1" applyProtection="1">
      <alignment horizontal="center" wrapText="1"/>
    </xf>
    <xf numFmtId="165" fontId="11" fillId="0" borderId="5" xfId="0" applyNumberFormat="1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38" fontId="1" fillId="0" borderId="0" xfId="1" applyProtection="1"/>
    <xf numFmtId="38" fontId="1" fillId="0" borderId="0" xfId="1" applyFont="1" applyFill="1" applyProtection="1"/>
    <xf numFmtId="38" fontId="14" fillId="0" borderId="0" xfId="1" applyFont="1" applyFill="1" applyProtection="1"/>
    <xf numFmtId="6" fontId="1" fillId="3" borderId="8" xfId="1" applyNumberFormat="1" applyFont="1" applyFill="1" applyBorder="1" applyProtection="1"/>
    <xf numFmtId="6" fontId="1" fillId="0" borderId="0" xfId="1" applyNumberFormat="1" applyFont="1" applyFill="1" applyBorder="1" applyProtection="1"/>
    <xf numFmtId="6" fontId="1" fillId="0" borderId="9" xfId="1" applyNumberFormat="1" applyFont="1" applyFill="1" applyBorder="1" applyProtection="1"/>
    <xf numFmtId="38" fontId="1" fillId="3" borderId="8" xfId="1" applyNumberFormat="1" applyFont="1" applyFill="1" applyBorder="1" applyProtection="1"/>
    <xf numFmtId="38" fontId="1" fillId="0" borderId="8" xfId="1" applyNumberFormat="1" applyFont="1" applyFill="1" applyBorder="1" applyProtection="1">
      <protection locked="0"/>
    </xf>
    <xf numFmtId="6" fontId="1" fillId="0" borderId="8" xfId="1" applyNumberFormat="1" applyFont="1" applyFill="1" applyBorder="1" applyProtection="1">
      <protection locked="0"/>
    </xf>
    <xf numFmtId="38" fontId="15" fillId="0" borderId="0" xfId="1" applyFont="1" applyFill="1" applyProtection="1"/>
    <xf numFmtId="38" fontId="1" fillId="0" borderId="10" xfId="1" applyNumberFormat="1" applyFont="1" applyFill="1" applyBorder="1" applyProtection="1">
      <protection locked="0"/>
    </xf>
    <xf numFmtId="6" fontId="1" fillId="0" borderId="11" xfId="1" applyNumberFormat="1" applyFont="1" applyFill="1" applyBorder="1" applyProtection="1">
      <protection locked="0"/>
    </xf>
    <xf numFmtId="38" fontId="16" fillId="0" borderId="0" xfId="1" applyFont="1" applyFill="1" applyProtection="1"/>
    <xf numFmtId="38" fontId="17" fillId="4" borderId="0" xfId="1" applyFont="1" applyFill="1" applyProtection="1"/>
    <xf numFmtId="38" fontId="18" fillId="4" borderId="0" xfId="1" applyFont="1" applyFill="1" applyProtection="1"/>
    <xf numFmtId="38" fontId="1" fillId="0" borderId="0" xfId="1" applyFont="1" applyFill="1" applyAlignment="1" applyProtection="1">
      <alignment horizontal="centerContinuous"/>
    </xf>
    <xf numFmtId="38" fontId="19" fillId="0" borderId="0" xfId="1" applyFont="1" applyFill="1" applyAlignment="1" applyProtection="1">
      <alignment horizontal="left"/>
    </xf>
    <xf numFmtId="166" fontId="20" fillId="0" borderId="0" xfId="1" applyNumberFormat="1" applyFont="1" applyFill="1" applyAlignment="1" applyProtection="1">
      <alignment horizontal="left"/>
      <protection locked="0"/>
    </xf>
    <xf numFmtId="38" fontId="1" fillId="0" borderId="12" xfId="1" applyFont="1" applyFill="1" applyBorder="1" applyAlignment="1" applyProtection="1">
      <alignment horizontal="centerContinuous"/>
    </xf>
    <xf numFmtId="38" fontId="21" fillId="0" borderId="12" xfId="1" applyFont="1" applyFill="1" applyBorder="1" applyAlignment="1" applyProtection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-2017%20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ri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workbookViewId="0">
      <pane ySplit="9" topLeftCell="A31" activePane="bottomLeft" state="frozen"/>
      <selection pane="bottomLeft" activeCell="A36" sqref="A36"/>
    </sheetView>
  </sheetViews>
  <sheetFormatPr defaultRowHeight="12.75" x14ac:dyDescent="0.2"/>
  <cols>
    <col min="1" max="1" width="46.7109375" style="4" bestFit="1" customWidth="1"/>
    <col min="2" max="4" width="9.5703125" style="5" customWidth="1"/>
    <col min="5" max="7" width="9.5703125" style="10" customWidth="1"/>
    <col min="8" max="16384" width="9.140625" style="5"/>
  </cols>
  <sheetData>
    <row r="1" spans="1:7" s="1" customFormat="1" ht="18" x14ac:dyDescent="0.25">
      <c r="A1" s="11" t="s">
        <v>9</v>
      </c>
      <c r="B1" s="12"/>
      <c r="C1" s="12"/>
      <c r="D1" s="12"/>
      <c r="E1" s="13"/>
      <c r="F1" s="13"/>
      <c r="G1" s="13"/>
    </row>
    <row r="2" spans="1:7" s="1" customFormat="1" x14ac:dyDescent="0.2">
      <c r="A2" s="14" t="s">
        <v>46</v>
      </c>
      <c r="B2" s="12"/>
      <c r="C2" s="12"/>
      <c r="D2" s="12"/>
      <c r="E2" s="13"/>
      <c r="F2" s="13"/>
      <c r="G2" s="13"/>
    </row>
    <row r="3" spans="1:7" s="1" customFormat="1" ht="7.9" customHeight="1" x14ac:dyDescent="0.2">
      <c r="A3" s="12"/>
      <c r="B3" s="12"/>
      <c r="C3" s="12"/>
      <c r="D3" s="12"/>
      <c r="E3" s="13"/>
      <c r="F3" s="13"/>
      <c r="G3" s="13"/>
    </row>
    <row r="4" spans="1:7" s="1" customFormat="1" x14ac:dyDescent="0.2">
      <c r="A4" s="14" t="s">
        <v>49</v>
      </c>
      <c r="B4" s="12"/>
      <c r="C4" s="15"/>
      <c r="D4" s="14" t="s">
        <v>23</v>
      </c>
      <c r="E4" s="13"/>
      <c r="F4" s="13"/>
      <c r="G4" s="13"/>
    </row>
    <row r="5" spans="1:7" s="1" customFormat="1" ht="7.9" customHeight="1" x14ac:dyDescent="0.2">
      <c r="A5" s="14"/>
      <c r="B5" s="12"/>
      <c r="C5" s="15"/>
      <c r="D5" s="12"/>
      <c r="E5" s="13"/>
      <c r="F5" s="13"/>
      <c r="G5" s="13"/>
    </row>
    <row r="6" spans="1:7" s="1" customFormat="1" x14ac:dyDescent="0.2">
      <c r="A6" s="17" t="s">
        <v>33</v>
      </c>
      <c r="B6" s="18">
        <f>IF(D13=0,"-",D19/D13)</f>
        <v>0.89453740234222712</v>
      </c>
      <c r="C6" s="15"/>
      <c r="D6" s="12"/>
      <c r="E6" s="13"/>
      <c r="F6" s="13"/>
      <c r="G6" s="13"/>
    </row>
    <row r="7" spans="1:7" s="1" customFormat="1" x14ac:dyDescent="0.2">
      <c r="A7" s="19" t="s">
        <v>34</v>
      </c>
      <c r="B7" s="20">
        <f>IF(D13=0,"-",D56/D13)</f>
        <v>-6.3467806072325227E-3</v>
      </c>
      <c r="C7" s="15"/>
      <c r="D7" s="12"/>
      <c r="E7" s="13"/>
      <c r="F7" s="13"/>
      <c r="G7" s="13"/>
    </row>
    <row r="8" spans="1:7" s="1" customFormat="1" ht="7.9" customHeight="1" x14ac:dyDescent="0.2">
      <c r="A8" s="12"/>
      <c r="B8" s="12"/>
      <c r="C8" s="12"/>
      <c r="D8" s="12"/>
      <c r="E8" s="13"/>
      <c r="F8" s="13"/>
      <c r="G8" s="13"/>
    </row>
    <row r="9" spans="1:7" s="6" customFormat="1" ht="41.25" customHeight="1" x14ac:dyDescent="0.15">
      <c r="A9" s="16"/>
      <c r="B9" s="21" t="s">
        <v>17</v>
      </c>
      <c r="C9" s="22" t="s">
        <v>18</v>
      </c>
      <c r="D9" s="22" t="s">
        <v>19</v>
      </c>
      <c r="E9" s="23" t="s">
        <v>22</v>
      </c>
      <c r="F9" s="24" t="s">
        <v>20</v>
      </c>
      <c r="G9" s="22" t="s">
        <v>21</v>
      </c>
    </row>
    <row r="10" spans="1:7" s="6" customFormat="1" ht="7.9" customHeight="1" x14ac:dyDescent="0.2">
      <c r="A10" s="25"/>
      <c r="B10" s="26"/>
      <c r="C10" s="27"/>
      <c r="D10" s="27"/>
      <c r="E10" s="27"/>
      <c r="F10" s="28"/>
      <c r="G10" s="27"/>
    </row>
    <row r="11" spans="1:7" s="7" customFormat="1" ht="12" x14ac:dyDescent="0.2">
      <c r="A11" s="29" t="s">
        <v>24</v>
      </c>
      <c r="B11" s="30"/>
      <c r="C11" s="30"/>
      <c r="D11" s="30"/>
      <c r="E11" s="31"/>
      <c r="F11" s="31"/>
      <c r="G11" s="31"/>
    </row>
    <row r="12" spans="1:7" s="7" customFormat="1" ht="12" x14ac:dyDescent="0.2">
      <c r="A12" s="32" t="s">
        <v>26</v>
      </c>
      <c r="B12" s="33">
        <v>159430</v>
      </c>
      <c r="C12" s="33">
        <v>200000</v>
      </c>
      <c r="D12" s="33">
        <v>192381</v>
      </c>
      <c r="E12" s="34">
        <f>IF($D$13=0,"-",D12/$D$13)</f>
        <v>1</v>
      </c>
      <c r="F12" s="34">
        <f>IF(D12=0,"-",D12/B12-1)</f>
        <v>0.20668004766982384</v>
      </c>
      <c r="G12" s="34">
        <f>IF(D12=0,"-",D12/C12-1)</f>
        <v>-3.809499999999999E-2</v>
      </c>
    </row>
    <row r="13" spans="1:7" s="7" customFormat="1" ht="12" x14ac:dyDescent="0.2">
      <c r="A13" s="35" t="s">
        <v>35</v>
      </c>
      <c r="B13" s="36">
        <f>SUM(B12)</f>
        <v>159430</v>
      </c>
      <c r="C13" s="36">
        <f>SUM(C12)</f>
        <v>200000</v>
      </c>
      <c r="D13" s="36">
        <f>SUM(D12)</f>
        <v>192381</v>
      </c>
      <c r="E13" s="34">
        <f>IF($D$13=0,"-",D13/$D$13)</f>
        <v>1</v>
      </c>
      <c r="F13" s="34">
        <f>IF(D13=0,"-",D13/B13-1)</f>
        <v>0.20668004766982384</v>
      </c>
      <c r="G13" s="34">
        <f>IF(D13=0,"-",D13/C13-1)</f>
        <v>-3.809499999999999E-2</v>
      </c>
    </row>
    <row r="14" spans="1:7" s="7" customFormat="1" ht="8.25" customHeight="1" x14ac:dyDescent="0.2">
      <c r="A14" s="37"/>
      <c r="B14" s="38"/>
      <c r="C14" s="38"/>
      <c r="D14" s="38"/>
      <c r="E14" s="39"/>
      <c r="F14" s="39"/>
      <c r="G14" s="39"/>
    </row>
    <row r="15" spans="1:7" s="7" customFormat="1" ht="12" x14ac:dyDescent="0.2">
      <c r="A15" s="29" t="s">
        <v>7</v>
      </c>
      <c r="B15" s="38"/>
      <c r="C15" s="38"/>
      <c r="D15" s="38"/>
      <c r="E15" s="39"/>
      <c r="F15" s="39"/>
      <c r="G15" s="39"/>
    </row>
    <row r="16" spans="1:7" s="7" customFormat="1" ht="12" x14ac:dyDescent="0.2">
      <c r="A16" s="32" t="s">
        <v>26</v>
      </c>
      <c r="B16" s="33">
        <v>7058</v>
      </c>
      <c r="C16" s="33">
        <v>20000</v>
      </c>
      <c r="D16" s="33">
        <v>20289</v>
      </c>
      <c r="E16" s="34">
        <f>IF($D$13=0,"-",D16/$D$13)</f>
        <v>0.10546259765777286</v>
      </c>
      <c r="F16" s="34" t="s">
        <v>45</v>
      </c>
      <c r="G16" s="34">
        <f>IF(D16=0,"-",D16/C16-1)</f>
        <v>1.4450000000000074E-2</v>
      </c>
    </row>
    <row r="17" spans="1:7" s="7" customFormat="1" ht="12" x14ac:dyDescent="0.2">
      <c r="A17" s="35" t="s">
        <v>36</v>
      </c>
      <c r="B17" s="36">
        <f>SUM(B16)</f>
        <v>7058</v>
      </c>
      <c r="C17" s="36">
        <f>SUM(C16:C16)</f>
        <v>20000</v>
      </c>
      <c r="D17" s="36">
        <f>SUM(D16:D16)</f>
        <v>20289</v>
      </c>
      <c r="E17" s="34">
        <f>IF($D$13=0,"-",D17/$D$13)</f>
        <v>0.10546259765777286</v>
      </c>
      <c r="F17" s="34" t="s">
        <v>45</v>
      </c>
      <c r="G17" s="34">
        <f>IF(D17=0,"-",D17/C17-1)</f>
        <v>1.4450000000000074E-2</v>
      </c>
    </row>
    <row r="18" spans="1:7" s="7" customFormat="1" ht="8.25" customHeight="1" x14ac:dyDescent="0.2">
      <c r="A18" s="37"/>
      <c r="B18" s="38"/>
      <c r="C18" s="38"/>
      <c r="D18" s="38"/>
      <c r="E18" s="39"/>
      <c r="F18" s="39"/>
      <c r="G18" s="39"/>
    </row>
    <row r="19" spans="1:7" s="7" customFormat="1" ht="12" x14ac:dyDescent="0.2">
      <c r="A19" s="40" t="s">
        <v>37</v>
      </c>
      <c r="B19" s="41">
        <f>B13-B17</f>
        <v>152372</v>
      </c>
      <c r="C19" s="41">
        <f>C13-C17</f>
        <v>180000</v>
      </c>
      <c r="D19" s="41">
        <f>D13-D17</f>
        <v>172092</v>
      </c>
      <c r="E19" s="42">
        <f>IF($D$13=0,"-",D19/$D$13)</f>
        <v>0.89453740234222712</v>
      </c>
      <c r="F19" s="42">
        <f>IF(B19=0,"-",IF(B19=D19,"0.0%",IF(D19&gt;B19,ABS((D19/B19)-1),IF(AND(D19&lt;B19,B19&lt;0),-((D19/B19)-1),(D19/B19)-1))))</f>
        <v>0.12942010343107668</v>
      </c>
      <c r="G19" s="42">
        <f>IF(C19=0,"-",IF(C19=D19,"0.0%",IF(D19&gt;C19,ABS((D19/C19)-1),IF(AND(D19&lt;C19,C19&lt;0),-((D19/C19)-1),(D19/C19)-1))))</f>
        <v>-4.393333333333338E-2</v>
      </c>
    </row>
    <row r="20" spans="1:7" s="7" customFormat="1" ht="8.25" customHeight="1" x14ac:dyDescent="0.2">
      <c r="A20" s="37"/>
      <c r="B20" s="38"/>
      <c r="C20" s="38"/>
      <c r="D20" s="38"/>
      <c r="E20" s="39"/>
      <c r="F20" s="39"/>
      <c r="G20" s="39"/>
    </row>
    <row r="21" spans="1:7" s="7" customFormat="1" ht="12" x14ac:dyDescent="0.2">
      <c r="A21" s="29" t="s">
        <v>10</v>
      </c>
      <c r="B21" s="38"/>
      <c r="C21" s="38"/>
      <c r="D21" s="38"/>
      <c r="E21" s="39"/>
      <c r="F21" s="39"/>
      <c r="G21" s="39"/>
    </row>
    <row r="22" spans="1:7" s="7" customFormat="1" ht="12" x14ac:dyDescent="0.2">
      <c r="A22" s="43" t="s">
        <v>11</v>
      </c>
      <c r="B22" s="38"/>
      <c r="C22" s="38"/>
      <c r="D22" s="38"/>
      <c r="E22" s="39"/>
      <c r="F22" s="39"/>
      <c r="G22" s="39"/>
    </row>
    <row r="23" spans="1:7" s="7" customFormat="1" ht="12" x14ac:dyDescent="0.2">
      <c r="A23" s="44" t="s">
        <v>2</v>
      </c>
      <c r="B23" s="33">
        <v>0</v>
      </c>
      <c r="C23" s="33">
        <v>2000</v>
      </c>
      <c r="D23" s="33">
        <v>2000</v>
      </c>
      <c r="E23" s="34">
        <f>IF($D$13=0,"-",D23/$D$13)</f>
        <v>1.0396037030683904E-2</v>
      </c>
      <c r="F23" s="34" t="e">
        <f>IF(D23=0,"-",D23/B23-1)</f>
        <v>#DIV/0!</v>
      </c>
      <c r="G23" s="34">
        <f>IF(D23=0,"-",D23/C23-1)</f>
        <v>0</v>
      </c>
    </row>
    <row r="24" spans="1:7" s="7" customFormat="1" ht="12" x14ac:dyDescent="0.2">
      <c r="A24" s="44" t="s">
        <v>13</v>
      </c>
      <c r="B24" s="33">
        <v>0</v>
      </c>
      <c r="C24" s="33">
        <v>0</v>
      </c>
      <c r="D24" s="33">
        <v>0</v>
      </c>
      <c r="E24" s="34">
        <f>IF($D$13=0,"-",D24/$D$13)</f>
        <v>0</v>
      </c>
      <c r="F24" s="34" t="str">
        <f>IF(D24=0,"-",D24/B24-1)</f>
        <v>-</v>
      </c>
      <c r="G24" s="34" t="str">
        <f>IF(D24=0,"-",D24/C24-1)</f>
        <v>-</v>
      </c>
    </row>
    <row r="25" spans="1:7" s="7" customFormat="1" ht="12" x14ac:dyDescent="0.2">
      <c r="A25" s="45" t="s">
        <v>38</v>
      </c>
      <c r="B25" s="36">
        <f>SUM(B23:B24)</f>
        <v>0</v>
      </c>
      <c r="C25" s="36">
        <f>SUM(C23:C24)</f>
        <v>2000</v>
      </c>
      <c r="D25" s="36">
        <f>SUM(D23:D24)</f>
        <v>2000</v>
      </c>
      <c r="E25" s="34">
        <f>IF($D$13=0,"-",D25/$D$13)</f>
        <v>1.0396037030683904E-2</v>
      </c>
      <c r="F25" s="34" t="e">
        <f>IF(D25=0,"-",D25/B25-1)</f>
        <v>#DIV/0!</v>
      </c>
      <c r="G25" s="34">
        <f>IF(D25=0,"-",D25/C25-1)</f>
        <v>0</v>
      </c>
    </row>
    <row r="26" spans="1:7" s="7" customFormat="1" ht="7.9" customHeight="1" x14ac:dyDescent="0.2">
      <c r="A26" s="37"/>
      <c r="B26" s="38"/>
      <c r="C26" s="38"/>
      <c r="D26" s="38"/>
      <c r="E26" s="39"/>
      <c r="F26" s="39"/>
      <c r="G26" s="39"/>
    </row>
    <row r="27" spans="1:7" s="7" customFormat="1" ht="7.9" customHeight="1" x14ac:dyDescent="0.2">
      <c r="A27" s="46"/>
      <c r="B27" s="38"/>
      <c r="C27" s="38"/>
      <c r="D27" s="38"/>
      <c r="E27" s="39"/>
      <c r="F27" s="39"/>
      <c r="G27" s="39"/>
    </row>
    <row r="28" spans="1:7" s="7" customFormat="1" ht="12" x14ac:dyDescent="0.2">
      <c r="A28" s="43" t="s">
        <v>12</v>
      </c>
      <c r="B28" s="38"/>
      <c r="C28" s="38"/>
      <c r="D28" s="38"/>
      <c r="E28" s="39"/>
      <c r="F28" s="39"/>
      <c r="G28" s="39"/>
    </row>
    <row r="29" spans="1:7" s="7" customFormat="1" ht="12" x14ac:dyDescent="0.2">
      <c r="A29" s="44" t="s">
        <v>15</v>
      </c>
      <c r="B29" s="33">
        <v>14960</v>
      </c>
      <c r="C29" s="33">
        <v>35000</v>
      </c>
      <c r="D29" s="33">
        <v>3125</v>
      </c>
      <c r="E29" s="34">
        <f t="shared" ref="E29:E42" si="0">IF($D$13=0,"-",D29/$D$13)</f>
        <v>1.6243807860443597E-2</v>
      </c>
      <c r="F29" s="34">
        <f t="shared" ref="F29:F42" si="1">IF(D29=0,"-",D29/B29-1)</f>
        <v>-0.79110962566844922</v>
      </c>
      <c r="G29" s="34">
        <f t="shared" ref="G29:G42" si="2">IF(D29=0,"-",D29/C29-1)</f>
        <v>-0.9107142857142857</v>
      </c>
    </row>
    <row r="30" spans="1:7" s="7" customFormat="1" ht="12" x14ac:dyDescent="0.2">
      <c r="A30" s="44" t="s">
        <v>0</v>
      </c>
      <c r="B30" s="33">
        <v>0</v>
      </c>
      <c r="C30" s="33">
        <v>20000</v>
      </c>
      <c r="D30" s="33">
        <v>21650</v>
      </c>
      <c r="E30" s="34">
        <f t="shared" si="0"/>
        <v>0.11253710085715325</v>
      </c>
      <c r="F30" s="34" t="e">
        <f t="shared" si="1"/>
        <v>#DIV/0!</v>
      </c>
      <c r="G30" s="34">
        <f t="shared" si="2"/>
        <v>8.2500000000000018E-2</v>
      </c>
    </row>
    <row r="31" spans="1:7" s="7" customFormat="1" ht="12" x14ac:dyDescent="0.2">
      <c r="A31" s="44" t="s">
        <v>25</v>
      </c>
      <c r="B31" s="33">
        <v>1063</v>
      </c>
      <c r="C31" s="33">
        <v>5000</v>
      </c>
      <c r="D31" s="33">
        <v>3379</v>
      </c>
      <c r="E31" s="34">
        <f t="shared" si="0"/>
        <v>1.7564104563340455E-2</v>
      </c>
      <c r="F31" s="34">
        <f t="shared" si="1"/>
        <v>2.1787394167450613</v>
      </c>
      <c r="G31" s="34">
        <f t="shared" si="2"/>
        <v>-0.32420000000000004</v>
      </c>
    </row>
    <row r="32" spans="1:7" s="7" customFormat="1" ht="12" x14ac:dyDescent="0.2">
      <c r="A32" s="44" t="s">
        <v>14</v>
      </c>
      <c r="B32" s="33">
        <v>2282</v>
      </c>
      <c r="C32" s="33">
        <v>2500</v>
      </c>
      <c r="D32" s="33">
        <v>2669</v>
      </c>
      <c r="E32" s="34">
        <f t="shared" si="0"/>
        <v>1.3873511417447668E-2</v>
      </c>
      <c r="F32" s="34">
        <f t="shared" si="1"/>
        <v>0.16958808063102548</v>
      </c>
      <c r="G32" s="34">
        <f t="shared" si="2"/>
        <v>6.7600000000000104E-2</v>
      </c>
    </row>
    <row r="33" spans="1:7" s="7" customFormat="1" ht="12" x14ac:dyDescent="0.2">
      <c r="A33" s="44" t="s">
        <v>3</v>
      </c>
      <c r="B33" s="33">
        <v>0</v>
      </c>
      <c r="C33" s="33">
        <v>21200</v>
      </c>
      <c r="D33" s="33">
        <v>21200</v>
      </c>
      <c r="E33" s="34">
        <f t="shared" si="0"/>
        <v>0.11019799252524938</v>
      </c>
      <c r="F33" s="34" t="e">
        <f t="shared" si="1"/>
        <v>#DIV/0!</v>
      </c>
      <c r="G33" s="34">
        <f t="shared" si="2"/>
        <v>0</v>
      </c>
    </row>
    <row r="34" spans="1:7" s="7" customFormat="1" ht="12" x14ac:dyDescent="0.2">
      <c r="A34" s="44" t="s">
        <v>4</v>
      </c>
      <c r="B34" s="33">
        <v>3540</v>
      </c>
      <c r="C34" s="33">
        <v>5224</v>
      </c>
      <c r="D34" s="33">
        <v>5223</v>
      </c>
      <c r="E34" s="34">
        <f t="shared" si="0"/>
        <v>2.7149250705631012E-2</v>
      </c>
      <c r="F34" s="34">
        <f t="shared" si="1"/>
        <v>0.47542372881355943</v>
      </c>
      <c r="G34" s="34">
        <f t="shared" si="2"/>
        <v>-1.914241960183638E-4</v>
      </c>
    </row>
    <row r="35" spans="1:7" s="7" customFormat="1" ht="12" x14ac:dyDescent="0.2">
      <c r="A35" s="44" t="s">
        <v>5</v>
      </c>
      <c r="B35" s="33">
        <v>0</v>
      </c>
      <c r="C35" s="33">
        <v>5000</v>
      </c>
      <c r="D35" s="33">
        <v>3800</v>
      </c>
      <c r="E35" s="34">
        <f t="shared" si="0"/>
        <v>1.9752470358299416E-2</v>
      </c>
      <c r="F35" s="34" t="e">
        <f t="shared" si="1"/>
        <v>#DIV/0!</v>
      </c>
      <c r="G35" s="34">
        <f t="shared" si="2"/>
        <v>-0.24</v>
      </c>
    </row>
    <row r="36" spans="1:7" s="7" customFormat="1" ht="12" x14ac:dyDescent="0.2">
      <c r="A36" s="44" t="s">
        <v>8</v>
      </c>
      <c r="B36" s="33">
        <v>0</v>
      </c>
      <c r="C36" s="33">
        <v>0</v>
      </c>
      <c r="D36" s="33"/>
      <c r="E36" s="34">
        <f t="shared" si="0"/>
        <v>0</v>
      </c>
      <c r="F36" s="34" t="str">
        <f t="shared" si="1"/>
        <v>-</v>
      </c>
      <c r="G36" s="34" t="str">
        <f t="shared" si="2"/>
        <v>-</v>
      </c>
    </row>
    <row r="37" spans="1:7" s="7" customFormat="1" ht="12" x14ac:dyDescent="0.2">
      <c r="A37" s="44" t="s">
        <v>32</v>
      </c>
      <c r="B37" s="33">
        <v>2056</v>
      </c>
      <c r="C37" s="33">
        <v>5500</v>
      </c>
      <c r="D37" s="33">
        <v>4124</v>
      </c>
      <c r="E37" s="34"/>
      <c r="F37" s="34">
        <f t="shared" si="1"/>
        <v>1.0058365758754864</v>
      </c>
      <c r="G37" s="34">
        <f t="shared" si="2"/>
        <v>-0.25018181818181817</v>
      </c>
    </row>
    <row r="38" spans="1:7" s="7" customFormat="1" ht="12" x14ac:dyDescent="0.2">
      <c r="A38" s="44" t="s">
        <v>6</v>
      </c>
      <c r="B38" s="33">
        <v>20742</v>
      </c>
      <c r="C38" s="33">
        <v>21000</v>
      </c>
      <c r="D38" s="33">
        <v>19819</v>
      </c>
      <c r="E38" s="34">
        <f t="shared" si="0"/>
        <v>0.10301952895556214</v>
      </c>
      <c r="F38" s="34">
        <f t="shared" si="1"/>
        <v>-4.4499083984186671E-2</v>
      </c>
      <c r="G38" s="34">
        <f t="shared" si="2"/>
        <v>-5.6238095238095198E-2</v>
      </c>
    </row>
    <row r="39" spans="1:7" s="7" customFormat="1" ht="12" x14ac:dyDescent="0.2">
      <c r="A39" s="44" t="s">
        <v>30</v>
      </c>
      <c r="B39" s="33">
        <v>20027</v>
      </c>
      <c r="C39" s="33">
        <v>50000</v>
      </c>
      <c r="D39" s="33">
        <v>29569</v>
      </c>
      <c r="E39" s="34"/>
      <c r="F39" s="34">
        <f t="shared" si="1"/>
        <v>0.47645678334248753</v>
      </c>
      <c r="G39" s="34">
        <f t="shared" si="2"/>
        <v>-0.40861999999999998</v>
      </c>
    </row>
    <row r="40" spans="1:7" s="7" customFormat="1" ht="12" x14ac:dyDescent="0.2">
      <c r="A40" s="44" t="s">
        <v>1</v>
      </c>
      <c r="B40" s="33">
        <v>68000</v>
      </c>
      <c r="C40" s="33">
        <v>20000</v>
      </c>
      <c r="D40" s="33">
        <v>50218</v>
      </c>
      <c r="E40" s="34">
        <f t="shared" ref="E40" si="3">IF($D$13=0,"-",D40/$D$13)</f>
        <v>0.26103409380344211</v>
      </c>
      <c r="F40" s="34">
        <f t="shared" ref="F40" si="4">IF(D40=0,"-",D40/B40-1)</f>
        <v>-0.26149999999999995</v>
      </c>
      <c r="G40" s="34">
        <f t="shared" ref="G40" si="5">IF(D40=0,"-",D40/C40-1)</f>
        <v>1.5108999999999999</v>
      </c>
    </row>
    <row r="41" spans="1:7" s="7" customFormat="1" ht="12" x14ac:dyDescent="0.2">
      <c r="A41" s="44" t="s">
        <v>31</v>
      </c>
      <c r="B41" s="33">
        <v>5989</v>
      </c>
      <c r="C41" s="33">
        <v>7000</v>
      </c>
      <c r="D41" s="33">
        <v>2878</v>
      </c>
      <c r="E41" s="34">
        <f t="shared" si="0"/>
        <v>1.4959897287154137E-2</v>
      </c>
      <c r="F41" s="34">
        <f t="shared" si="1"/>
        <v>-0.51945232927032892</v>
      </c>
      <c r="G41" s="34">
        <f t="shared" si="2"/>
        <v>-0.58885714285714286</v>
      </c>
    </row>
    <row r="42" spans="1:7" s="7" customFormat="1" ht="12" x14ac:dyDescent="0.2">
      <c r="A42" s="45" t="s">
        <v>39</v>
      </c>
      <c r="B42" s="36">
        <f>SUM(B29:B41)</f>
        <v>138659</v>
      </c>
      <c r="C42" s="36">
        <f>SUM(C29:C41)</f>
        <v>197424</v>
      </c>
      <c r="D42" s="36">
        <f>SUM(D29:D41)</f>
        <v>167654</v>
      </c>
      <c r="E42" s="34">
        <f t="shared" si="0"/>
        <v>0.87146859617113959</v>
      </c>
      <c r="F42" s="34">
        <f t="shared" si="1"/>
        <v>0.20911011906908317</v>
      </c>
      <c r="G42" s="34">
        <f t="shared" si="2"/>
        <v>-0.15079220358213796</v>
      </c>
    </row>
    <row r="43" spans="1:7" s="7" customFormat="1" ht="7.9" customHeight="1" x14ac:dyDescent="0.2">
      <c r="A43" s="46"/>
      <c r="B43" s="38"/>
      <c r="C43" s="38"/>
      <c r="D43" s="38"/>
      <c r="E43" s="39"/>
      <c r="F43" s="39"/>
      <c r="G43" s="39"/>
    </row>
    <row r="44" spans="1:7" s="8" customFormat="1" ht="12" x14ac:dyDescent="0.2">
      <c r="A44" s="47" t="s">
        <v>40</v>
      </c>
      <c r="B44" s="36">
        <f>B25+B42</f>
        <v>138659</v>
      </c>
      <c r="C44" s="36">
        <f>C25+C42</f>
        <v>199424</v>
      </c>
      <c r="D44" s="36">
        <f>D25+D42</f>
        <v>169654</v>
      </c>
      <c r="E44" s="34">
        <f>IF($D$13=0,"-",D44/$D$13)</f>
        <v>0.88186463320182351</v>
      </c>
      <c r="F44" s="34">
        <f>IF(D44=0,"-",D44/B44-1)</f>
        <v>0.22353399346598479</v>
      </c>
      <c r="G44" s="34">
        <f>IF(D44=0,"-",D44/C44-1)</f>
        <v>-0.14927992618741981</v>
      </c>
    </row>
    <row r="45" spans="1:7" s="8" customFormat="1" ht="7.9" customHeight="1" x14ac:dyDescent="0.2">
      <c r="A45" s="48"/>
      <c r="B45" s="38"/>
      <c r="C45" s="38"/>
      <c r="D45" s="38"/>
      <c r="E45" s="39"/>
      <c r="F45" s="39"/>
      <c r="G45" s="39"/>
    </row>
    <row r="46" spans="1:7" s="8" customFormat="1" ht="12" x14ac:dyDescent="0.2">
      <c r="A46" s="40" t="s">
        <v>41</v>
      </c>
      <c r="B46" s="41">
        <f>B19-B44</f>
        <v>13713</v>
      </c>
      <c r="C46" s="41">
        <f>C19-C44</f>
        <v>-19424</v>
      </c>
      <c r="D46" s="41">
        <f>D19-D44</f>
        <v>2438</v>
      </c>
      <c r="E46" s="42">
        <f>IF($D$13=0,"-",D46/$D$13)</f>
        <v>1.2672769140403679E-2</v>
      </c>
      <c r="F46" s="42">
        <f>IF(B46=0,"-",IF(B46=D46,"0.0%",IF(D46&gt;B46,ABS((D46/B46)-1),IF(AND(D46&lt;B46,B46&lt;0),-((D46/B46)-1),(D46/B46)-1))))</f>
        <v>-0.82221249908845617</v>
      </c>
      <c r="G46" s="42">
        <f>IF(C46=0,"-",IF(C46=D46,"0.0%",IF(D46&gt;C46,ABS((D46/C46)-1),IF(AND(D46&lt;C46,C46&lt;0),-((D46/C46)-1),(D46/C46)-1))))</f>
        <v>1.1255148270181219</v>
      </c>
    </row>
    <row r="47" spans="1:7" s="8" customFormat="1" ht="7.9" customHeight="1" x14ac:dyDescent="0.2">
      <c r="A47" s="48"/>
      <c r="B47" s="49"/>
      <c r="C47" s="49"/>
      <c r="D47" s="49"/>
      <c r="E47" s="50"/>
      <c r="F47" s="50"/>
      <c r="G47" s="50"/>
    </row>
    <row r="48" spans="1:7" s="8" customFormat="1" ht="12" x14ac:dyDescent="0.2">
      <c r="A48" s="51" t="s">
        <v>42</v>
      </c>
      <c r="B48" s="33"/>
      <c r="C48" s="33"/>
      <c r="D48" s="33"/>
      <c r="E48" s="52">
        <f>IF($D$13=0,"-",D48/$D$13)</f>
        <v>0</v>
      </c>
      <c r="F48" s="34" t="str">
        <f>IF(D48=0,"-",D48/B48-1)</f>
        <v>-</v>
      </c>
      <c r="G48" s="34" t="str">
        <f>IF(D48=0,"-",D48/C48-1)</f>
        <v>-</v>
      </c>
    </row>
    <row r="49" spans="1:7" s="8" customFormat="1" ht="7.9" customHeight="1" x14ac:dyDescent="0.2">
      <c r="A49" s="48"/>
      <c r="B49" s="38"/>
      <c r="C49" s="38"/>
      <c r="D49" s="38"/>
      <c r="E49" s="39"/>
      <c r="F49" s="39"/>
      <c r="G49" s="39"/>
    </row>
    <row r="50" spans="1:7" s="8" customFormat="1" ht="12" x14ac:dyDescent="0.2">
      <c r="A50" s="48" t="s">
        <v>16</v>
      </c>
      <c r="B50" s="38"/>
      <c r="C50" s="38"/>
      <c r="D50" s="38"/>
      <c r="E50" s="39"/>
      <c r="F50" s="39"/>
      <c r="G50" s="39"/>
    </row>
    <row r="51" spans="1:7" s="7" customFormat="1" ht="12" x14ac:dyDescent="0.2">
      <c r="A51" s="32" t="s">
        <v>29</v>
      </c>
      <c r="B51" s="33">
        <v>2061</v>
      </c>
      <c r="C51" s="33">
        <v>2061</v>
      </c>
      <c r="D51" s="33">
        <v>2061</v>
      </c>
      <c r="E51" s="34">
        <f t="shared" ref="E51" si="6">IF($D$13=0,"-",D51/$D$13)</f>
        <v>1.0713116160119763E-2</v>
      </c>
      <c r="F51" s="34">
        <f t="shared" ref="F51" si="7">IF(D51=0,"-",D51/B51-1)</f>
        <v>0</v>
      </c>
      <c r="G51" s="34">
        <f t="shared" ref="G51" si="8">IF(D51=0,"-",D51/C51-1)</f>
        <v>0</v>
      </c>
    </row>
    <row r="52" spans="1:7" s="7" customFormat="1" ht="12" x14ac:dyDescent="0.2">
      <c r="A52" s="32" t="s">
        <v>27</v>
      </c>
      <c r="B52" s="33">
        <v>138</v>
      </c>
      <c r="C52" s="33">
        <v>500</v>
      </c>
      <c r="D52" s="33">
        <v>248</v>
      </c>
      <c r="E52" s="34">
        <f t="shared" ref="E52:E54" si="9">IF($D$13=0,"-",D52/$D$13)</f>
        <v>1.2891085918048039E-3</v>
      </c>
      <c r="F52" s="34">
        <f t="shared" ref="F52:F54" si="10">IF(D52=0,"-",D52/B52-1)</f>
        <v>0.79710144927536231</v>
      </c>
      <c r="G52" s="34">
        <f t="shared" ref="G52:G54" si="11">IF(D52=0,"-",D52/C52-1)</f>
        <v>-0.504</v>
      </c>
    </row>
    <row r="53" spans="1:7" s="7" customFormat="1" ht="12" x14ac:dyDescent="0.2">
      <c r="A53" s="32" t="s">
        <v>28</v>
      </c>
      <c r="B53" s="33">
        <v>1100</v>
      </c>
      <c r="C53" s="33">
        <v>200</v>
      </c>
      <c r="D53" s="33">
        <v>1350</v>
      </c>
      <c r="E53" s="34">
        <f t="shared" si="9"/>
        <v>7.0173249957116348E-3</v>
      </c>
      <c r="F53" s="34">
        <f t="shared" si="10"/>
        <v>0.22727272727272729</v>
      </c>
      <c r="G53" s="34">
        <f t="shared" si="11"/>
        <v>5.75</v>
      </c>
    </row>
    <row r="54" spans="1:7" s="7" customFormat="1" ht="12" x14ac:dyDescent="0.2">
      <c r="A54" s="35" t="s">
        <v>43</v>
      </c>
      <c r="B54" s="36">
        <f>SUM(B51:B53)</f>
        <v>3299</v>
      </c>
      <c r="C54" s="36">
        <f>SUM(C51:C53)</f>
        <v>2761</v>
      </c>
      <c r="D54" s="36">
        <f>SUM(D51:D53)</f>
        <v>3659</v>
      </c>
      <c r="E54" s="34">
        <f t="shared" si="9"/>
        <v>1.90195497476362E-2</v>
      </c>
      <c r="F54" s="34">
        <f t="shared" si="10"/>
        <v>0.10912397696271592</v>
      </c>
      <c r="G54" s="34">
        <f t="shared" si="11"/>
        <v>0.32524447663889888</v>
      </c>
    </row>
    <row r="55" spans="1:7" s="7" customFormat="1" ht="8.25" customHeight="1" x14ac:dyDescent="0.2">
      <c r="A55" s="37"/>
      <c r="B55" s="38"/>
      <c r="C55" s="38"/>
      <c r="D55" s="38"/>
      <c r="E55" s="39"/>
      <c r="F55" s="39"/>
      <c r="G55" s="39"/>
    </row>
    <row r="56" spans="1:7" s="7" customFormat="1" ht="12" x14ac:dyDescent="0.2">
      <c r="A56" s="40" t="s">
        <v>44</v>
      </c>
      <c r="B56" s="41">
        <f>B46+B48-B54</f>
        <v>10414</v>
      </c>
      <c r="C56" s="41">
        <f>C46+C48-C54</f>
        <v>-22185</v>
      </c>
      <c r="D56" s="41">
        <f>D46+D48-D54</f>
        <v>-1221</v>
      </c>
      <c r="E56" s="42">
        <f>IF($D$13=0,"-",D56/$D$13)</f>
        <v>-6.3467806072325227E-3</v>
      </c>
      <c r="F56" s="42">
        <f>IF(B56=0,"-",IF(B56=D56,"0.0%",IF(D56&gt;B56,ABS((D56/B56)-1),IF(AND(D56&lt;B56,B56&lt;0),-((D56/B56)-1),(D56/B56)-1))))</f>
        <v>-1.1172460149798349</v>
      </c>
      <c r="G56" s="42">
        <f>IF(C56=0,"-",IF(C56=D56,"0.0%",IF(D56&gt;C56,ABS((D56/C56)-1),IF(AND(D56&lt;C56,C56&lt;0),-((D56/C56)-1),(D56/C56)-1))))</f>
        <v>0.94496281271129146</v>
      </c>
    </row>
    <row r="57" spans="1:7" s="3" customFormat="1" ht="11.25" x14ac:dyDescent="0.2">
      <c r="A57" s="2"/>
      <c r="E57" s="9"/>
      <c r="F57" s="9"/>
      <c r="G57" s="9"/>
    </row>
  </sheetData>
  <phoneticPr fontId="0" type="noConversion"/>
  <printOptions horizontalCentered="1" verticalCentered="1"/>
  <pageMargins left="0.5" right="0.5" top="0.5" bottom="0.5" header="0" footer="0"/>
  <pageSetup scale="92" orientation="portrait" r:id="rId1"/>
  <headerFooter alignWithMargins="0"/>
  <ignoredErrors>
    <ignoredError sqref="B56:D56 E12 C17:D17 E16 B25:D25 E23:E24 B42:D42 E41 E48 E52:E53 E38 E29:E36" emptyCellReference="1"/>
    <ignoredError sqref="F12:G12 G16 F23:G24 F41:G41 F48:G48 F52:G53 F38:G38 F29:G36" evalError="1" emptyCellReference="1"/>
    <ignoredError sqref="F13:G13 G17 F25:G25 F42:G42 F44:G44 F54:G5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4" sqref="A4"/>
    </sheetView>
  </sheetViews>
  <sheetFormatPr defaultRowHeight="12.75" x14ac:dyDescent="0.2"/>
  <cols>
    <col min="1" max="1" width="46.7109375" style="4" bestFit="1" customWidth="1"/>
    <col min="2" max="4" width="9.5703125" style="5" customWidth="1"/>
    <col min="5" max="7" width="9.5703125" style="10" customWidth="1"/>
    <col min="8" max="16384" width="9.140625" style="5"/>
  </cols>
  <sheetData>
    <row r="1" spans="1:7" s="1" customFormat="1" ht="18" x14ac:dyDescent="0.25">
      <c r="A1" s="11" t="s">
        <v>9</v>
      </c>
      <c r="B1" s="12"/>
      <c r="C1" s="12"/>
      <c r="D1" s="12"/>
      <c r="E1" s="13"/>
      <c r="F1" s="13"/>
      <c r="G1" s="13"/>
    </row>
    <row r="2" spans="1:7" s="1" customFormat="1" x14ac:dyDescent="0.2">
      <c r="A2" s="14" t="s">
        <v>46</v>
      </c>
      <c r="B2" s="12"/>
      <c r="C2" s="12"/>
      <c r="D2" s="12"/>
      <c r="E2" s="13"/>
      <c r="F2" s="13"/>
      <c r="G2" s="13"/>
    </row>
    <row r="3" spans="1:7" s="1" customFormat="1" ht="7.9" customHeight="1" x14ac:dyDescent="0.2">
      <c r="A3" s="12"/>
      <c r="B3" s="12"/>
      <c r="C3" s="12"/>
      <c r="D3" s="12"/>
      <c r="E3" s="13"/>
      <c r="F3" s="13"/>
      <c r="G3" s="13"/>
    </row>
    <row r="4" spans="1:7" s="1" customFormat="1" x14ac:dyDescent="0.2">
      <c r="A4" s="14" t="s">
        <v>48</v>
      </c>
      <c r="B4" s="12"/>
      <c r="C4" s="15"/>
      <c r="D4" s="14" t="s">
        <v>23</v>
      </c>
      <c r="E4" s="13"/>
      <c r="F4" s="13"/>
      <c r="G4" s="13"/>
    </row>
    <row r="5" spans="1:7" s="1" customFormat="1" ht="7.9" customHeight="1" x14ac:dyDescent="0.2">
      <c r="A5" s="14"/>
      <c r="B5" s="12"/>
      <c r="C5" s="15"/>
      <c r="D5" s="12"/>
      <c r="E5" s="13"/>
      <c r="F5" s="13"/>
      <c r="G5" s="13"/>
    </row>
    <row r="6" spans="1:7" s="1" customFormat="1" x14ac:dyDescent="0.2">
      <c r="A6" s="17" t="s">
        <v>33</v>
      </c>
      <c r="B6" s="18">
        <f>IF(D13=0,"-",D19/D13)</f>
        <v>0.89453740234222712</v>
      </c>
      <c r="C6" s="15"/>
      <c r="D6" s="12"/>
      <c r="E6" s="13"/>
      <c r="F6" s="13"/>
      <c r="G6" s="13"/>
    </row>
    <row r="7" spans="1:7" s="1" customFormat="1" x14ac:dyDescent="0.2">
      <c r="A7" s="19" t="s">
        <v>34</v>
      </c>
      <c r="B7" s="20">
        <f>IF(D13=0,"-",D56/D13)</f>
        <v>-2.5366330354868724E-2</v>
      </c>
      <c r="C7" s="15"/>
      <c r="D7" s="12"/>
      <c r="E7" s="13"/>
      <c r="F7" s="13"/>
      <c r="G7" s="13"/>
    </row>
    <row r="8" spans="1:7" s="1" customFormat="1" ht="7.9" customHeight="1" x14ac:dyDescent="0.2">
      <c r="A8" s="12"/>
      <c r="B8" s="12"/>
      <c r="C8" s="12"/>
      <c r="D8" s="12"/>
      <c r="E8" s="13"/>
      <c r="F8" s="13"/>
      <c r="G8" s="13"/>
    </row>
    <row r="9" spans="1:7" s="6" customFormat="1" ht="41.25" customHeight="1" x14ac:dyDescent="0.15">
      <c r="A9" s="16"/>
      <c r="B9" s="21" t="s">
        <v>17</v>
      </c>
      <c r="C9" s="22" t="s">
        <v>18</v>
      </c>
      <c r="D9" s="22" t="s">
        <v>19</v>
      </c>
      <c r="E9" s="23" t="s">
        <v>22</v>
      </c>
      <c r="F9" s="24" t="s">
        <v>20</v>
      </c>
      <c r="G9" s="22" t="s">
        <v>21</v>
      </c>
    </row>
    <row r="10" spans="1:7" s="6" customFormat="1" ht="7.9" customHeight="1" x14ac:dyDescent="0.2">
      <c r="A10" s="25"/>
      <c r="B10" s="26"/>
      <c r="C10" s="27"/>
      <c r="D10" s="27"/>
      <c r="E10" s="27"/>
      <c r="F10" s="28"/>
      <c r="G10" s="27"/>
    </row>
    <row r="11" spans="1:7" s="7" customFormat="1" ht="12" x14ac:dyDescent="0.2">
      <c r="A11" s="29" t="s">
        <v>24</v>
      </c>
      <c r="B11" s="30"/>
      <c r="C11" s="30"/>
      <c r="D11" s="30"/>
      <c r="E11" s="31"/>
      <c r="F11" s="31"/>
      <c r="G11" s="31"/>
    </row>
    <row r="12" spans="1:7" s="7" customFormat="1" ht="12" x14ac:dyDescent="0.2">
      <c r="A12" s="32" t="s">
        <v>26</v>
      </c>
      <c r="B12" s="33"/>
      <c r="C12" s="33">
        <v>250000</v>
      </c>
      <c r="D12" s="33">
        <v>192381</v>
      </c>
      <c r="E12" s="34">
        <f>IF($D$13=0,"-",D12/$D$13)</f>
        <v>1</v>
      </c>
      <c r="F12" s="34" t="e">
        <f>IF(D12=0,"-",D12/B12-1)</f>
        <v>#DIV/0!</v>
      </c>
      <c r="G12" s="34">
        <f>IF(D12=0,"-",D12/C12-1)</f>
        <v>-0.23047600000000001</v>
      </c>
    </row>
    <row r="13" spans="1:7" s="7" customFormat="1" ht="12" x14ac:dyDescent="0.2">
      <c r="A13" s="35" t="s">
        <v>35</v>
      </c>
      <c r="B13" s="36">
        <f>SUM(B12)</f>
        <v>0</v>
      </c>
      <c r="C13" s="36">
        <f>SUM(C12)</f>
        <v>250000</v>
      </c>
      <c r="D13" s="36">
        <f>SUM(D12)</f>
        <v>192381</v>
      </c>
      <c r="E13" s="34">
        <f>IF($D$13=0,"-",D13/$D$13)</f>
        <v>1</v>
      </c>
      <c r="F13" s="34" t="e">
        <f>IF(D13=0,"-",D13/B13-1)</f>
        <v>#DIV/0!</v>
      </c>
      <c r="G13" s="34">
        <f>IF(D13=0,"-",D13/C13-1)</f>
        <v>-0.23047600000000001</v>
      </c>
    </row>
    <row r="14" spans="1:7" s="7" customFormat="1" ht="8.25" customHeight="1" x14ac:dyDescent="0.2">
      <c r="A14" s="37"/>
      <c r="B14" s="38"/>
      <c r="C14" s="38"/>
      <c r="D14" s="38"/>
      <c r="E14" s="39"/>
      <c r="F14" s="39"/>
      <c r="G14" s="39"/>
    </row>
    <row r="15" spans="1:7" s="7" customFormat="1" ht="12" x14ac:dyDescent="0.2">
      <c r="A15" s="29" t="s">
        <v>7</v>
      </c>
      <c r="B15" s="38"/>
      <c r="C15" s="38"/>
      <c r="D15" s="38"/>
      <c r="E15" s="39"/>
      <c r="F15" s="39"/>
      <c r="G15" s="39"/>
    </row>
    <row r="16" spans="1:7" s="7" customFormat="1" ht="12" x14ac:dyDescent="0.2">
      <c r="A16" s="32" t="s">
        <v>26</v>
      </c>
      <c r="B16" s="33"/>
      <c r="C16" s="33">
        <v>35000</v>
      </c>
      <c r="D16" s="33">
        <v>20289</v>
      </c>
      <c r="E16" s="34">
        <f>IF($D$13=0,"-",D16/$D$13)</f>
        <v>0.10546259765777286</v>
      </c>
      <c r="F16" s="34" t="s">
        <v>45</v>
      </c>
      <c r="G16" s="34">
        <f>IF(D16=0,"-",D16/C16-1)</f>
        <v>-0.42031428571428575</v>
      </c>
    </row>
    <row r="17" spans="1:7" s="7" customFormat="1" ht="12" x14ac:dyDescent="0.2">
      <c r="A17" s="35" t="s">
        <v>36</v>
      </c>
      <c r="B17" s="36">
        <f>SUM(B16)</f>
        <v>0</v>
      </c>
      <c r="C17" s="36">
        <f>SUM(C16:C16)</f>
        <v>35000</v>
      </c>
      <c r="D17" s="36">
        <f>SUM(D16:D16)</f>
        <v>20289</v>
      </c>
      <c r="E17" s="34">
        <f>IF($D$13=0,"-",D17/$D$13)</f>
        <v>0.10546259765777286</v>
      </c>
      <c r="F17" s="34" t="s">
        <v>45</v>
      </c>
      <c r="G17" s="34">
        <f>IF(D17=0,"-",D17/C17-1)</f>
        <v>-0.42031428571428575</v>
      </c>
    </row>
    <row r="18" spans="1:7" s="7" customFormat="1" ht="8.25" customHeight="1" x14ac:dyDescent="0.2">
      <c r="A18" s="37"/>
      <c r="B18" s="38"/>
      <c r="C18" s="38"/>
      <c r="D18" s="38"/>
      <c r="E18" s="39"/>
      <c r="F18" s="39"/>
      <c r="G18" s="39"/>
    </row>
    <row r="19" spans="1:7" s="7" customFormat="1" ht="12" x14ac:dyDescent="0.2">
      <c r="A19" s="40" t="s">
        <v>37</v>
      </c>
      <c r="B19" s="41">
        <f>B13-B17</f>
        <v>0</v>
      </c>
      <c r="C19" s="41">
        <f>C13-C17</f>
        <v>215000</v>
      </c>
      <c r="D19" s="41">
        <f>D13-D17</f>
        <v>172092</v>
      </c>
      <c r="E19" s="42">
        <f>IF($D$13=0,"-",D19/$D$13)</f>
        <v>0.89453740234222712</v>
      </c>
      <c r="F19" s="42" t="str">
        <f>IF(B19=0,"-",IF(B19=D19,"0.0%",IF(D19&gt;B19,ABS((D19/B19)-1),IF(AND(D19&lt;B19,B19&lt;0),-((D19/B19)-1),(D19/B19)-1))))</f>
        <v>-</v>
      </c>
      <c r="G19" s="42">
        <f>IF(C19=0,"-",IF(C19=D19,"0.0%",IF(D19&gt;C19,ABS((D19/C19)-1),IF(AND(D19&lt;C19,C19&lt;0),-((D19/C19)-1),(D19/C19)-1))))</f>
        <v>-0.19957209302325585</v>
      </c>
    </row>
    <row r="20" spans="1:7" s="7" customFormat="1" ht="8.25" customHeight="1" x14ac:dyDescent="0.2">
      <c r="A20" s="37"/>
      <c r="B20" s="38"/>
      <c r="C20" s="38"/>
      <c r="D20" s="38"/>
      <c r="E20" s="39"/>
      <c r="F20" s="39"/>
      <c r="G20" s="39"/>
    </row>
    <row r="21" spans="1:7" s="7" customFormat="1" ht="12" x14ac:dyDescent="0.2">
      <c r="A21" s="29" t="s">
        <v>10</v>
      </c>
      <c r="B21" s="38"/>
      <c r="C21" s="38"/>
      <c r="D21" s="38"/>
      <c r="E21" s="39"/>
      <c r="F21" s="39"/>
      <c r="G21" s="39"/>
    </row>
    <row r="22" spans="1:7" s="7" customFormat="1" ht="12" x14ac:dyDescent="0.2">
      <c r="A22" s="43" t="s">
        <v>11</v>
      </c>
      <c r="B22" s="38"/>
      <c r="C22" s="38"/>
      <c r="D22" s="38"/>
      <c r="E22" s="39"/>
      <c r="F22" s="39"/>
      <c r="G22" s="39"/>
    </row>
    <row r="23" spans="1:7" s="7" customFormat="1" ht="12" x14ac:dyDescent="0.2">
      <c r="A23" s="44" t="s">
        <v>2</v>
      </c>
      <c r="B23" s="33">
        <v>2000</v>
      </c>
      <c r="C23" s="33">
        <v>2000</v>
      </c>
      <c r="D23" s="33">
        <v>2000</v>
      </c>
      <c r="E23" s="34">
        <f>IF($D$13=0,"-",D23/$D$13)</f>
        <v>1.0396037030683904E-2</v>
      </c>
      <c r="F23" s="34">
        <f>IF(D23=0,"-",D23/B23-1)</f>
        <v>0</v>
      </c>
      <c r="G23" s="34">
        <f>IF(D23=0,"-",D23/C23-1)</f>
        <v>0</v>
      </c>
    </row>
    <row r="24" spans="1:7" s="7" customFormat="1" ht="12" x14ac:dyDescent="0.2">
      <c r="A24" s="44" t="s">
        <v>13</v>
      </c>
      <c r="B24" s="33">
        <v>0</v>
      </c>
      <c r="C24" s="33">
        <v>0</v>
      </c>
      <c r="D24" s="33">
        <v>0</v>
      </c>
      <c r="E24" s="34">
        <f>IF($D$13=0,"-",D24/$D$13)</f>
        <v>0</v>
      </c>
      <c r="F24" s="34" t="str">
        <f>IF(D24=0,"-",D24/B24-1)</f>
        <v>-</v>
      </c>
      <c r="G24" s="34" t="str">
        <f>IF(D24=0,"-",D24/C24-1)</f>
        <v>-</v>
      </c>
    </row>
    <row r="25" spans="1:7" s="7" customFormat="1" ht="12" x14ac:dyDescent="0.2">
      <c r="A25" s="45" t="s">
        <v>38</v>
      </c>
      <c r="B25" s="36">
        <f>SUM(B23:B24)</f>
        <v>2000</v>
      </c>
      <c r="C25" s="36">
        <f>SUM(C23:C24)</f>
        <v>2000</v>
      </c>
      <c r="D25" s="36">
        <f>SUM(D23:D24)</f>
        <v>2000</v>
      </c>
      <c r="E25" s="34">
        <f>IF($D$13=0,"-",D25/$D$13)</f>
        <v>1.0396037030683904E-2</v>
      </c>
      <c r="F25" s="34">
        <f>IF(D25=0,"-",D25/B25-1)</f>
        <v>0</v>
      </c>
      <c r="G25" s="34">
        <f>IF(D25=0,"-",D25/C25-1)</f>
        <v>0</v>
      </c>
    </row>
    <row r="26" spans="1:7" s="7" customFormat="1" ht="7.9" customHeight="1" x14ac:dyDescent="0.2">
      <c r="A26" s="37"/>
      <c r="B26" s="38"/>
      <c r="C26" s="38"/>
      <c r="D26" s="38"/>
      <c r="E26" s="39"/>
      <c r="F26" s="39"/>
      <c r="G26" s="39"/>
    </row>
    <row r="27" spans="1:7" s="7" customFormat="1" ht="7.9" customHeight="1" x14ac:dyDescent="0.2">
      <c r="A27" s="46"/>
      <c r="B27" s="38"/>
      <c r="C27" s="38"/>
      <c r="D27" s="38"/>
      <c r="E27" s="39"/>
      <c r="F27" s="39"/>
      <c r="G27" s="39"/>
    </row>
    <row r="28" spans="1:7" s="7" customFormat="1" ht="12" x14ac:dyDescent="0.2">
      <c r="A28" s="43" t="s">
        <v>12</v>
      </c>
      <c r="B28" s="38"/>
      <c r="C28" s="38"/>
      <c r="D28" s="38"/>
      <c r="E28" s="39"/>
      <c r="F28" s="39"/>
      <c r="G28" s="39"/>
    </row>
    <row r="29" spans="1:7" s="7" customFormat="1" ht="12" x14ac:dyDescent="0.2">
      <c r="A29" s="44" t="s">
        <v>15</v>
      </c>
      <c r="B29" s="33"/>
      <c r="C29" s="33">
        <v>35000</v>
      </c>
      <c r="D29" s="33">
        <v>3125</v>
      </c>
      <c r="E29" s="34">
        <f t="shared" ref="E29:E42" si="0">IF($D$13=0,"-",D29/$D$13)</f>
        <v>1.6243807860443597E-2</v>
      </c>
      <c r="F29" s="34" t="e">
        <f t="shared" ref="F29:F42" si="1">IF(D29=0,"-",D29/B29-1)</f>
        <v>#DIV/0!</v>
      </c>
      <c r="G29" s="34">
        <f t="shared" ref="G29:G42" si="2">IF(D29=0,"-",D29/C29-1)</f>
        <v>-0.9107142857142857</v>
      </c>
    </row>
    <row r="30" spans="1:7" s="7" customFormat="1" ht="12" x14ac:dyDescent="0.2">
      <c r="A30" s="44" t="s">
        <v>0</v>
      </c>
      <c r="B30" s="33"/>
      <c r="C30" s="33">
        <v>20000</v>
      </c>
      <c r="D30" s="33">
        <v>21650</v>
      </c>
      <c r="E30" s="34">
        <f t="shared" si="0"/>
        <v>0.11253710085715325</v>
      </c>
      <c r="F30" s="34" t="e">
        <f t="shared" si="1"/>
        <v>#DIV/0!</v>
      </c>
      <c r="G30" s="34">
        <f t="shared" si="2"/>
        <v>8.2500000000000018E-2</v>
      </c>
    </row>
    <row r="31" spans="1:7" s="7" customFormat="1" ht="12" x14ac:dyDescent="0.2">
      <c r="A31" s="44" t="s">
        <v>25</v>
      </c>
      <c r="B31" s="33"/>
      <c r="C31" s="33">
        <v>5000</v>
      </c>
      <c r="D31" s="33">
        <v>3379</v>
      </c>
      <c r="E31" s="34">
        <f t="shared" si="0"/>
        <v>1.7564104563340455E-2</v>
      </c>
      <c r="F31" s="34" t="e">
        <f t="shared" si="1"/>
        <v>#DIV/0!</v>
      </c>
      <c r="G31" s="34">
        <f t="shared" si="2"/>
        <v>-0.32420000000000004</v>
      </c>
    </row>
    <row r="32" spans="1:7" s="7" customFormat="1" ht="12" x14ac:dyDescent="0.2">
      <c r="A32" s="44" t="s">
        <v>14</v>
      </c>
      <c r="B32" s="33"/>
      <c r="C32" s="33">
        <v>2500</v>
      </c>
      <c r="D32" s="33">
        <v>2669</v>
      </c>
      <c r="E32" s="34">
        <f t="shared" si="0"/>
        <v>1.3873511417447668E-2</v>
      </c>
      <c r="F32" s="34" t="e">
        <f t="shared" si="1"/>
        <v>#DIV/0!</v>
      </c>
      <c r="G32" s="34">
        <f t="shared" si="2"/>
        <v>6.7600000000000104E-2</v>
      </c>
    </row>
    <row r="33" spans="1:7" s="7" customFormat="1" ht="12" x14ac:dyDescent="0.2">
      <c r="A33" s="44" t="s">
        <v>3</v>
      </c>
      <c r="B33" s="33"/>
      <c r="C33" s="33">
        <v>21200</v>
      </c>
      <c r="D33" s="33">
        <v>21200</v>
      </c>
      <c r="E33" s="34">
        <f t="shared" si="0"/>
        <v>0.11019799252524938</v>
      </c>
      <c r="F33" s="34" t="e">
        <f t="shared" si="1"/>
        <v>#DIV/0!</v>
      </c>
      <c r="G33" s="34">
        <f t="shared" si="2"/>
        <v>0</v>
      </c>
    </row>
    <row r="34" spans="1:7" s="7" customFormat="1" ht="12" x14ac:dyDescent="0.2">
      <c r="A34" s="44" t="s">
        <v>4</v>
      </c>
      <c r="B34" s="33"/>
      <c r="C34" s="33">
        <v>5224</v>
      </c>
      <c r="D34" s="33">
        <v>5223</v>
      </c>
      <c r="E34" s="34">
        <f t="shared" si="0"/>
        <v>2.7149250705631012E-2</v>
      </c>
      <c r="F34" s="34" t="e">
        <f t="shared" si="1"/>
        <v>#DIV/0!</v>
      </c>
      <c r="G34" s="34">
        <f t="shared" si="2"/>
        <v>-1.914241960183638E-4</v>
      </c>
    </row>
    <row r="35" spans="1:7" s="7" customFormat="1" ht="12" x14ac:dyDescent="0.2">
      <c r="A35" s="44" t="s">
        <v>5</v>
      </c>
      <c r="B35" s="33"/>
      <c r="C35" s="33">
        <v>5000</v>
      </c>
      <c r="D35" s="33">
        <v>3800</v>
      </c>
      <c r="E35" s="34">
        <f t="shared" si="0"/>
        <v>1.9752470358299416E-2</v>
      </c>
      <c r="F35" s="34" t="e">
        <f t="shared" si="1"/>
        <v>#DIV/0!</v>
      </c>
      <c r="G35" s="34">
        <f t="shared" si="2"/>
        <v>-0.24</v>
      </c>
    </row>
    <row r="36" spans="1:7" s="7" customFormat="1" ht="12" x14ac:dyDescent="0.2">
      <c r="A36" s="44" t="s">
        <v>8</v>
      </c>
      <c r="B36" s="33"/>
      <c r="C36" s="33">
        <v>0</v>
      </c>
      <c r="D36" s="33"/>
      <c r="E36" s="34">
        <f t="shared" si="0"/>
        <v>0</v>
      </c>
      <c r="F36" s="34" t="str">
        <f t="shared" si="1"/>
        <v>-</v>
      </c>
      <c r="G36" s="34" t="str">
        <f t="shared" si="2"/>
        <v>-</v>
      </c>
    </row>
    <row r="37" spans="1:7" s="7" customFormat="1" ht="12" x14ac:dyDescent="0.2">
      <c r="A37" s="44" t="s">
        <v>32</v>
      </c>
      <c r="B37" s="33"/>
      <c r="C37" s="33">
        <v>5500</v>
      </c>
      <c r="D37" s="33">
        <v>4124</v>
      </c>
      <c r="E37" s="34"/>
      <c r="F37" s="34" t="e">
        <f t="shared" si="1"/>
        <v>#DIV/0!</v>
      </c>
      <c r="G37" s="34">
        <f t="shared" si="2"/>
        <v>-0.25018181818181817</v>
      </c>
    </row>
    <row r="38" spans="1:7" s="7" customFormat="1" ht="12" x14ac:dyDescent="0.2">
      <c r="A38" s="44" t="s">
        <v>6</v>
      </c>
      <c r="B38" s="33"/>
      <c r="C38" s="33">
        <v>21000</v>
      </c>
      <c r="D38" s="33">
        <v>19819</v>
      </c>
      <c r="E38" s="34">
        <f t="shared" si="0"/>
        <v>0.10301952895556214</v>
      </c>
      <c r="F38" s="34" t="e">
        <f t="shared" si="1"/>
        <v>#DIV/0!</v>
      </c>
      <c r="G38" s="34">
        <f t="shared" si="2"/>
        <v>-5.6238095238095198E-2</v>
      </c>
    </row>
    <row r="39" spans="1:7" s="7" customFormat="1" ht="12" x14ac:dyDescent="0.2">
      <c r="A39" s="44" t="s">
        <v>30</v>
      </c>
      <c r="B39" s="33"/>
      <c r="C39" s="33">
        <v>50000</v>
      </c>
      <c r="D39" s="33">
        <v>29569</v>
      </c>
      <c r="E39" s="34"/>
      <c r="F39" s="34" t="e">
        <f t="shared" si="1"/>
        <v>#DIV/0!</v>
      </c>
      <c r="G39" s="34">
        <f t="shared" si="2"/>
        <v>-0.40861999999999998</v>
      </c>
    </row>
    <row r="40" spans="1:7" s="7" customFormat="1" ht="12" x14ac:dyDescent="0.2">
      <c r="A40" s="44" t="s">
        <v>1</v>
      </c>
      <c r="B40" s="33"/>
      <c r="C40" s="33">
        <v>20000</v>
      </c>
      <c r="D40" s="33">
        <v>50218</v>
      </c>
      <c r="E40" s="34">
        <f t="shared" ref="E40" si="3">IF($D$13=0,"-",D40/$D$13)</f>
        <v>0.26103409380344211</v>
      </c>
      <c r="F40" s="34" t="e">
        <f t="shared" si="1"/>
        <v>#DIV/0!</v>
      </c>
      <c r="G40" s="34">
        <f t="shared" si="2"/>
        <v>1.5108999999999999</v>
      </c>
    </row>
    <row r="41" spans="1:7" s="7" customFormat="1" ht="12" x14ac:dyDescent="0.2">
      <c r="A41" s="44" t="s">
        <v>31</v>
      </c>
      <c r="B41" s="33"/>
      <c r="C41" s="33">
        <v>7000</v>
      </c>
      <c r="D41" s="33">
        <v>6537</v>
      </c>
      <c r="E41" s="34">
        <f t="shared" si="0"/>
        <v>3.397944703479034E-2</v>
      </c>
      <c r="F41" s="34" t="e">
        <f t="shared" si="1"/>
        <v>#DIV/0!</v>
      </c>
      <c r="G41" s="34">
        <f t="shared" si="2"/>
        <v>-6.614285714285717E-2</v>
      </c>
    </row>
    <row r="42" spans="1:7" s="7" customFormat="1" ht="12" x14ac:dyDescent="0.2">
      <c r="A42" s="45" t="s">
        <v>39</v>
      </c>
      <c r="B42" s="36">
        <f>SUM(B29:B41)</f>
        <v>0</v>
      </c>
      <c r="C42" s="36">
        <f>SUM(C29:C41)</f>
        <v>197424</v>
      </c>
      <c r="D42" s="36">
        <f>SUM(D29:D41)</f>
        <v>171313</v>
      </c>
      <c r="E42" s="34">
        <f t="shared" si="0"/>
        <v>0.89048814591877579</v>
      </c>
      <c r="F42" s="34" t="e">
        <f t="shared" si="1"/>
        <v>#DIV/0!</v>
      </c>
      <c r="G42" s="34">
        <f t="shared" si="2"/>
        <v>-0.13225848934273443</v>
      </c>
    </row>
    <row r="43" spans="1:7" s="7" customFormat="1" ht="7.9" customHeight="1" x14ac:dyDescent="0.2">
      <c r="A43" s="46"/>
      <c r="B43" s="38"/>
      <c r="C43" s="38"/>
      <c r="D43" s="38"/>
      <c r="E43" s="39"/>
      <c r="F43" s="39"/>
      <c r="G43" s="39"/>
    </row>
    <row r="44" spans="1:7" s="8" customFormat="1" ht="12" x14ac:dyDescent="0.2">
      <c r="A44" s="47" t="s">
        <v>40</v>
      </c>
      <c r="B44" s="36">
        <f>B25+B42</f>
        <v>2000</v>
      </c>
      <c r="C44" s="36">
        <f>C25+C42</f>
        <v>199424</v>
      </c>
      <c r="D44" s="36">
        <f>D25+D42</f>
        <v>173313</v>
      </c>
      <c r="E44" s="34">
        <f>IF($D$13=0,"-",D44/$D$13)</f>
        <v>0.90088418294945971</v>
      </c>
      <c r="F44" s="34">
        <f>IF(D44=0,"-",D44/B44-1)</f>
        <v>85.656499999999994</v>
      </c>
      <c r="G44" s="34">
        <f>IF(D44=0,"-",D44/C44-1)</f>
        <v>-0.13093208440308091</v>
      </c>
    </row>
    <row r="45" spans="1:7" s="8" customFormat="1" ht="7.9" customHeight="1" x14ac:dyDescent="0.2">
      <c r="A45" s="48"/>
      <c r="B45" s="38"/>
      <c r="C45" s="38"/>
      <c r="D45" s="38"/>
      <c r="E45" s="39"/>
      <c r="F45" s="39"/>
      <c r="G45" s="39"/>
    </row>
    <row r="46" spans="1:7" s="8" customFormat="1" ht="12" x14ac:dyDescent="0.2">
      <c r="A46" s="40" t="s">
        <v>41</v>
      </c>
      <c r="B46" s="41">
        <f>B19-B44</f>
        <v>-2000</v>
      </c>
      <c r="C46" s="41">
        <f>C19-C44</f>
        <v>15576</v>
      </c>
      <c r="D46" s="41">
        <f>D19-D44</f>
        <v>-1221</v>
      </c>
      <c r="E46" s="42">
        <f>IF($D$13=0,"-",D46/$D$13)</f>
        <v>-6.3467806072325227E-3</v>
      </c>
      <c r="F46" s="42">
        <f>IF(B46=0,"-",IF(B46=D46,"0.0%",IF(D46&gt;B46,ABS((D46/B46)-1),IF(AND(D46&lt;B46,B46&lt;0),-((D46/B46)-1),(D46/B46)-1))))</f>
        <v>0.38949999999999996</v>
      </c>
      <c r="G46" s="42">
        <f>IF(C46=0,"-",IF(C46=D46,"0.0%",IF(D46&gt;C46,ABS((D46/C46)-1),IF(AND(D46&lt;C46,C46&lt;0),-((D46/C46)-1),(D46/C46)-1))))</f>
        <v>-1.0783898305084745</v>
      </c>
    </row>
    <row r="47" spans="1:7" s="8" customFormat="1" ht="7.9" customHeight="1" x14ac:dyDescent="0.2">
      <c r="A47" s="48"/>
      <c r="B47" s="49"/>
      <c r="C47" s="49"/>
      <c r="D47" s="49"/>
      <c r="E47" s="50"/>
      <c r="F47" s="50"/>
      <c r="G47" s="50"/>
    </row>
    <row r="48" spans="1:7" s="8" customFormat="1" ht="12" x14ac:dyDescent="0.2">
      <c r="A48" s="51" t="s">
        <v>42</v>
      </c>
      <c r="B48" s="33"/>
      <c r="C48" s="33"/>
      <c r="D48" s="33"/>
      <c r="E48" s="52">
        <f>IF($D$13=0,"-",D48/$D$13)</f>
        <v>0</v>
      </c>
      <c r="F48" s="34" t="str">
        <f>IF(D48=0,"-",D48/B48-1)</f>
        <v>-</v>
      </c>
      <c r="G48" s="34" t="str">
        <f>IF(D48=0,"-",D48/C48-1)</f>
        <v>-</v>
      </c>
    </row>
    <row r="49" spans="1:7" s="8" customFormat="1" ht="7.9" customHeight="1" x14ac:dyDescent="0.2">
      <c r="A49" s="48"/>
      <c r="B49" s="38"/>
      <c r="C49" s="38"/>
      <c r="D49" s="38"/>
      <c r="E49" s="39"/>
      <c r="F49" s="39"/>
      <c r="G49" s="39"/>
    </row>
    <row r="50" spans="1:7" s="8" customFormat="1" ht="12" x14ac:dyDescent="0.2">
      <c r="A50" s="48" t="s">
        <v>16</v>
      </c>
      <c r="B50" s="38"/>
      <c r="C50" s="38"/>
      <c r="D50" s="38"/>
      <c r="E50" s="39"/>
      <c r="F50" s="39"/>
      <c r="G50" s="39"/>
    </row>
    <row r="51" spans="1:7" s="7" customFormat="1" ht="12" x14ac:dyDescent="0.2">
      <c r="A51" s="32" t="s">
        <v>29</v>
      </c>
      <c r="B51" s="33"/>
      <c r="C51" s="33">
        <v>2061</v>
      </c>
      <c r="D51" s="33">
        <v>2061</v>
      </c>
      <c r="E51" s="34">
        <f t="shared" ref="E51:E54" si="4">IF($D$13=0,"-",D51/$D$13)</f>
        <v>1.0713116160119763E-2</v>
      </c>
      <c r="F51" s="34" t="e">
        <f t="shared" ref="F51:F54" si="5">IF(D51=0,"-",D51/B51-1)</f>
        <v>#DIV/0!</v>
      </c>
      <c r="G51" s="34">
        <f t="shared" ref="G51:G54" si="6">IF(D51=0,"-",D51/C51-1)</f>
        <v>0</v>
      </c>
    </row>
    <row r="52" spans="1:7" s="7" customFormat="1" ht="12" x14ac:dyDescent="0.2">
      <c r="A52" s="32" t="s">
        <v>27</v>
      </c>
      <c r="B52" s="33"/>
      <c r="C52" s="33">
        <v>500</v>
      </c>
      <c r="D52" s="33">
        <v>248</v>
      </c>
      <c r="E52" s="34">
        <f t="shared" si="4"/>
        <v>1.2891085918048039E-3</v>
      </c>
      <c r="F52" s="34" t="e">
        <f t="shared" si="5"/>
        <v>#DIV/0!</v>
      </c>
      <c r="G52" s="34">
        <f t="shared" si="6"/>
        <v>-0.504</v>
      </c>
    </row>
    <row r="53" spans="1:7" s="7" customFormat="1" ht="12" x14ac:dyDescent="0.2">
      <c r="A53" s="32" t="s">
        <v>28</v>
      </c>
      <c r="B53" s="33"/>
      <c r="C53" s="33">
        <v>200</v>
      </c>
      <c r="D53" s="33">
        <v>1350</v>
      </c>
      <c r="E53" s="34">
        <f t="shared" si="4"/>
        <v>7.0173249957116348E-3</v>
      </c>
      <c r="F53" s="34" t="e">
        <f t="shared" si="5"/>
        <v>#DIV/0!</v>
      </c>
      <c r="G53" s="34">
        <f t="shared" si="6"/>
        <v>5.75</v>
      </c>
    </row>
    <row r="54" spans="1:7" s="7" customFormat="1" ht="12" x14ac:dyDescent="0.2">
      <c r="A54" s="35" t="s">
        <v>43</v>
      </c>
      <c r="B54" s="36">
        <f>SUM(B51:B53)</f>
        <v>0</v>
      </c>
      <c r="C54" s="36">
        <f>SUM(C51:C53)</f>
        <v>2761</v>
      </c>
      <c r="D54" s="36">
        <f>SUM(D51:D53)</f>
        <v>3659</v>
      </c>
      <c r="E54" s="34">
        <f t="shared" si="4"/>
        <v>1.90195497476362E-2</v>
      </c>
      <c r="F54" s="34" t="e">
        <f t="shared" si="5"/>
        <v>#DIV/0!</v>
      </c>
      <c r="G54" s="34">
        <f t="shared" si="6"/>
        <v>0.32524447663889888</v>
      </c>
    </row>
    <row r="55" spans="1:7" s="7" customFormat="1" ht="8.25" customHeight="1" x14ac:dyDescent="0.2">
      <c r="A55" s="37"/>
      <c r="B55" s="38"/>
      <c r="C55" s="38"/>
      <c r="D55" s="38"/>
      <c r="E55" s="39"/>
      <c r="F55" s="39"/>
      <c r="G55" s="39"/>
    </row>
    <row r="56" spans="1:7" s="7" customFormat="1" ht="12" x14ac:dyDescent="0.2">
      <c r="A56" s="40" t="s">
        <v>44</v>
      </c>
      <c r="B56" s="41">
        <f>B46+B48-B54</f>
        <v>-2000</v>
      </c>
      <c r="C56" s="41">
        <f>C46+C48-C54</f>
        <v>12815</v>
      </c>
      <c r="D56" s="41">
        <f>D46+D48-D54</f>
        <v>-4880</v>
      </c>
      <c r="E56" s="42">
        <f>IF($D$13=0,"-",D56/$D$13)</f>
        <v>-2.5366330354868724E-2</v>
      </c>
      <c r="F56" s="42">
        <f>IF(B56=0,"-",IF(B56=D56,"0.0%",IF(D56&gt;B56,ABS((D56/B56)-1),IF(AND(D56&lt;B56,B56&lt;0),-((D56/B56)-1),(D56/B56)-1))))</f>
        <v>-1.44</v>
      </c>
      <c r="G56" s="42">
        <f>IF(C56=0,"-",IF(C56=D56,"0.0%",IF(D56&gt;C56,ABS((D56/C56)-1),IF(AND(D56&lt;C56,C56&lt;0),-((D56/C56)-1),(D56/C56)-1))))</f>
        <v>-1.3808037456106126</v>
      </c>
    </row>
    <row r="57" spans="1:7" s="3" customFormat="1" ht="11.25" x14ac:dyDescent="0.2">
      <c r="A57" s="2"/>
      <c r="E57" s="9"/>
      <c r="F57" s="9"/>
      <c r="G5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4" sqref="A4"/>
    </sheetView>
  </sheetViews>
  <sheetFormatPr defaultRowHeight="12.75" x14ac:dyDescent="0.2"/>
  <cols>
    <col min="1" max="1" width="46.7109375" style="4" bestFit="1" customWidth="1"/>
    <col min="2" max="4" width="9.5703125" style="5" customWidth="1"/>
    <col min="5" max="7" width="9.5703125" style="10" customWidth="1"/>
    <col min="8" max="16384" width="9.140625" style="5"/>
  </cols>
  <sheetData>
    <row r="1" spans="1:7" s="1" customFormat="1" ht="18" x14ac:dyDescent="0.25">
      <c r="A1" s="11" t="s">
        <v>9</v>
      </c>
      <c r="B1" s="12"/>
      <c r="C1" s="12"/>
      <c r="D1" s="12"/>
      <c r="E1" s="13"/>
      <c r="F1" s="13"/>
      <c r="G1" s="13"/>
    </row>
    <row r="2" spans="1:7" s="1" customFormat="1" x14ac:dyDescent="0.2">
      <c r="A2" s="14" t="s">
        <v>46</v>
      </c>
      <c r="B2" s="12"/>
      <c r="C2" s="12"/>
      <c r="D2" s="12"/>
      <c r="E2" s="13"/>
      <c r="F2" s="13"/>
      <c r="G2" s="13"/>
    </row>
    <row r="3" spans="1:7" s="1" customFormat="1" ht="7.9" customHeight="1" x14ac:dyDescent="0.2">
      <c r="A3" s="12"/>
      <c r="B3" s="12"/>
      <c r="C3" s="12"/>
      <c r="D3" s="12"/>
      <c r="E3" s="13"/>
      <c r="F3" s="13"/>
      <c r="G3" s="13"/>
    </row>
    <row r="4" spans="1:7" s="1" customFormat="1" x14ac:dyDescent="0.2">
      <c r="A4" s="14" t="s">
        <v>47</v>
      </c>
      <c r="B4" s="12"/>
      <c r="C4" s="15"/>
      <c r="D4" s="14" t="s">
        <v>23</v>
      </c>
      <c r="E4" s="13"/>
      <c r="F4" s="13"/>
      <c r="G4" s="13"/>
    </row>
    <row r="5" spans="1:7" s="1" customFormat="1" ht="7.9" customHeight="1" x14ac:dyDescent="0.2">
      <c r="A5" s="14"/>
      <c r="B5" s="12"/>
      <c r="C5" s="15"/>
      <c r="D5" s="12"/>
      <c r="E5" s="13"/>
      <c r="F5" s="13"/>
      <c r="G5" s="13"/>
    </row>
    <row r="6" spans="1:7" s="1" customFormat="1" x14ac:dyDescent="0.2">
      <c r="A6" s="17" t="s">
        <v>33</v>
      </c>
      <c r="B6" s="18">
        <f>IF(D13=0,"-",D19/D13)</f>
        <v>0.87369803649262534</v>
      </c>
      <c r="C6" s="15"/>
      <c r="D6" s="12"/>
      <c r="E6" s="13"/>
      <c r="F6" s="13"/>
      <c r="G6" s="13"/>
    </row>
    <row r="7" spans="1:7" s="1" customFormat="1" x14ac:dyDescent="0.2">
      <c r="A7" s="19" t="s">
        <v>34</v>
      </c>
      <c r="B7" s="20">
        <f>IF(D13=0,"-",D56/D13)</f>
        <v>0.18179663295156348</v>
      </c>
      <c r="C7" s="15"/>
      <c r="D7" s="12"/>
      <c r="E7" s="13"/>
      <c r="F7" s="13"/>
      <c r="G7" s="13"/>
    </row>
    <row r="8" spans="1:7" s="1" customFormat="1" ht="7.9" customHeight="1" x14ac:dyDescent="0.2">
      <c r="A8" s="12"/>
      <c r="B8" s="12"/>
      <c r="C8" s="12"/>
      <c r="D8" s="12"/>
      <c r="E8" s="13"/>
      <c r="F8" s="13"/>
      <c r="G8" s="13"/>
    </row>
    <row r="9" spans="1:7" s="6" customFormat="1" ht="41.25" customHeight="1" x14ac:dyDescent="0.15">
      <c r="A9" s="16"/>
      <c r="B9" s="21" t="s">
        <v>17</v>
      </c>
      <c r="C9" s="22" t="s">
        <v>18</v>
      </c>
      <c r="D9" s="22" t="s">
        <v>19</v>
      </c>
      <c r="E9" s="23" t="s">
        <v>22</v>
      </c>
      <c r="F9" s="24" t="s">
        <v>20</v>
      </c>
      <c r="G9" s="22" t="s">
        <v>21</v>
      </c>
    </row>
    <row r="10" spans="1:7" s="6" customFormat="1" ht="7.9" customHeight="1" x14ac:dyDescent="0.2">
      <c r="A10" s="25"/>
      <c r="B10" s="26"/>
      <c r="C10" s="27"/>
      <c r="D10" s="27"/>
      <c r="E10" s="27"/>
      <c r="F10" s="28"/>
      <c r="G10" s="27"/>
    </row>
    <row r="11" spans="1:7" s="7" customFormat="1" ht="12" x14ac:dyDescent="0.2">
      <c r="A11" s="29" t="s">
        <v>24</v>
      </c>
      <c r="B11" s="30"/>
      <c r="C11" s="30"/>
      <c r="D11" s="30"/>
      <c r="E11" s="31"/>
      <c r="F11" s="31"/>
      <c r="G11" s="31"/>
    </row>
    <row r="12" spans="1:7" s="7" customFormat="1" ht="12" x14ac:dyDescent="0.2">
      <c r="A12" s="32" t="s">
        <v>26</v>
      </c>
      <c r="B12" s="33">
        <v>279521</v>
      </c>
      <c r="C12" s="33">
        <v>250000</v>
      </c>
      <c r="D12" s="33">
        <v>358593</v>
      </c>
      <c r="E12" s="34">
        <f>IF($D$13=0,"-",D12/$D$13)</f>
        <v>1</v>
      </c>
      <c r="F12" s="34">
        <f>IF(D12=0,"-",D12/B12-1)</f>
        <v>0.28288393358638531</v>
      </c>
      <c r="G12" s="34">
        <f>IF(D12=0,"-",D12/C12-1)</f>
        <v>0.43437199999999998</v>
      </c>
    </row>
    <row r="13" spans="1:7" s="7" customFormat="1" ht="12" x14ac:dyDescent="0.2">
      <c r="A13" s="35" t="s">
        <v>35</v>
      </c>
      <c r="B13" s="36">
        <f>SUM(B12)</f>
        <v>279521</v>
      </c>
      <c r="C13" s="36">
        <f>SUM(C12)</f>
        <v>250000</v>
      </c>
      <c r="D13" s="36">
        <f>SUM(D12)</f>
        <v>358593</v>
      </c>
      <c r="E13" s="34">
        <f>IF($D$13=0,"-",D13/$D$13)</f>
        <v>1</v>
      </c>
      <c r="F13" s="34">
        <f>IF(D13=0,"-",D13/B13-1)</f>
        <v>0.28288393358638531</v>
      </c>
      <c r="G13" s="34">
        <f>IF(D13=0,"-",D13/C13-1)</f>
        <v>0.43437199999999998</v>
      </c>
    </row>
    <row r="14" spans="1:7" s="7" customFormat="1" ht="8.25" customHeight="1" x14ac:dyDescent="0.2">
      <c r="A14" s="37"/>
      <c r="B14" s="38"/>
      <c r="C14" s="38"/>
      <c r="D14" s="38"/>
      <c r="E14" s="39"/>
      <c r="F14" s="39"/>
      <c r="G14" s="39"/>
    </row>
    <row r="15" spans="1:7" s="7" customFormat="1" ht="12" x14ac:dyDescent="0.2">
      <c r="A15" s="29" t="s">
        <v>7</v>
      </c>
      <c r="B15" s="38"/>
      <c r="C15" s="38"/>
      <c r="D15" s="38"/>
      <c r="E15" s="39"/>
      <c r="F15" s="39"/>
      <c r="G15" s="39"/>
    </row>
    <row r="16" spans="1:7" s="7" customFormat="1" ht="12" x14ac:dyDescent="0.2">
      <c r="A16" s="32" t="s">
        <v>26</v>
      </c>
      <c r="B16" s="33">
        <v>0</v>
      </c>
      <c r="C16" s="33">
        <v>35000</v>
      </c>
      <c r="D16" s="33">
        <v>45291</v>
      </c>
      <c r="E16" s="34">
        <f>IF($D$13=0,"-",D16/$D$13)</f>
        <v>0.12630196350737466</v>
      </c>
      <c r="F16" s="34" t="s">
        <v>45</v>
      </c>
      <c r="G16" s="34">
        <f>IF(D16=0,"-",D16/C16-1)</f>
        <v>0.29402857142857153</v>
      </c>
    </row>
    <row r="17" spans="1:7" s="7" customFormat="1" ht="12" x14ac:dyDescent="0.2">
      <c r="A17" s="35" t="s">
        <v>36</v>
      </c>
      <c r="B17" s="36">
        <f>SUM(B16)</f>
        <v>0</v>
      </c>
      <c r="C17" s="36">
        <f>SUM(C16:C16)</f>
        <v>35000</v>
      </c>
      <c r="D17" s="36">
        <f>SUM(D16:D16)</f>
        <v>45291</v>
      </c>
      <c r="E17" s="34">
        <f>IF($D$13=0,"-",D17/$D$13)</f>
        <v>0.12630196350737466</v>
      </c>
      <c r="F17" s="34" t="s">
        <v>45</v>
      </c>
      <c r="G17" s="34">
        <f>IF(D17=0,"-",D17/C17-1)</f>
        <v>0.29402857142857153</v>
      </c>
    </row>
    <row r="18" spans="1:7" s="7" customFormat="1" ht="8.25" customHeight="1" x14ac:dyDescent="0.2">
      <c r="A18" s="37"/>
      <c r="B18" s="38"/>
      <c r="C18" s="38"/>
      <c r="D18" s="38"/>
      <c r="E18" s="39"/>
      <c r="F18" s="39"/>
      <c r="G18" s="39"/>
    </row>
    <row r="19" spans="1:7" s="7" customFormat="1" ht="12" x14ac:dyDescent="0.2">
      <c r="A19" s="40" t="s">
        <v>37</v>
      </c>
      <c r="B19" s="41">
        <f>B13-B17</f>
        <v>279521</v>
      </c>
      <c r="C19" s="41">
        <f>C13-C17</f>
        <v>215000</v>
      </c>
      <c r="D19" s="41">
        <f>D13-D17</f>
        <v>313302</v>
      </c>
      <c r="E19" s="42">
        <f>IF($D$13=0,"-",D19/$D$13)</f>
        <v>0.87369803649262534</v>
      </c>
      <c r="F19" s="42">
        <f>IF(B19=0,"-",IF(B19=D19,"0.0%",IF(D19&gt;B19,ABS((D19/B19)-1),IF(AND(D19&lt;B19,B19&lt;0),-((D19/B19)-1),(D19/B19)-1))))</f>
        <v>0.12085317382236038</v>
      </c>
      <c r="G19" s="42">
        <f>IF(C19=0,"-",IF(C19=D19,"0.0%",IF(D19&gt;C19,ABS((D19/C19)-1),IF(AND(D19&lt;C19,C19&lt;0),-((D19/C19)-1),(D19/C19)-1))))</f>
        <v>0.45721860465116282</v>
      </c>
    </row>
    <row r="20" spans="1:7" s="7" customFormat="1" ht="8.25" customHeight="1" x14ac:dyDescent="0.2">
      <c r="A20" s="37"/>
      <c r="B20" s="38"/>
      <c r="C20" s="38"/>
      <c r="D20" s="38"/>
      <c r="E20" s="39"/>
      <c r="F20" s="39"/>
      <c r="G20" s="39"/>
    </row>
    <row r="21" spans="1:7" s="7" customFormat="1" ht="12" x14ac:dyDescent="0.2">
      <c r="A21" s="29" t="s">
        <v>10</v>
      </c>
      <c r="B21" s="38"/>
      <c r="C21" s="38"/>
      <c r="D21" s="38"/>
      <c r="E21" s="39"/>
      <c r="F21" s="39"/>
      <c r="G21" s="39"/>
    </row>
    <row r="22" spans="1:7" s="7" customFormat="1" ht="12" x14ac:dyDescent="0.2">
      <c r="A22" s="43" t="s">
        <v>11</v>
      </c>
      <c r="B22" s="38"/>
      <c r="C22" s="38"/>
      <c r="D22" s="38"/>
      <c r="E22" s="39"/>
      <c r="F22" s="39"/>
      <c r="G22" s="39"/>
    </row>
    <row r="23" spans="1:7" s="7" customFormat="1" ht="12" x14ac:dyDescent="0.2">
      <c r="A23" s="44" t="s">
        <v>2</v>
      </c>
      <c r="B23" s="33">
        <v>2000</v>
      </c>
      <c r="C23" s="33">
        <v>2000</v>
      </c>
      <c r="D23" s="33">
        <v>2000</v>
      </c>
      <c r="E23" s="34">
        <f>IF($D$13=0,"-",D23/$D$13)</f>
        <v>5.5773537129838006E-3</v>
      </c>
      <c r="F23" s="34">
        <f>IF(D23=0,"-",D23/B23-1)</f>
        <v>0</v>
      </c>
      <c r="G23" s="34">
        <f>IF(D23=0,"-",D23/C23-1)</f>
        <v>0</v>
      </c>
    </row>
    <row r="24" spans="1:7" s="7" customFormat="1" ht="12" x14ac:dyDescent="0.2">
      <c r="A24" s="44" t="s">
        <v>13</v>
      </c>
      <c r="B24" s="33">
        <v>0</v>
      </c>
      <c r="C24" s="33">
        <v>0</v>
      </c>
      <c r="D24" s="33">
        <v>0</v>
      </c>
      <c r="E24" s="34">
        <f>IF($D$13=0,"-",D24/$D$13)</f>
        <v>0</v>
      </c>
      <c r="F24" s="34" t="str">
        <f>IF(D24=0,"-",D24/B24-1)</f>
        <v>-</v>
      </c>
      <c r="G24" s="34" t="str">
        <f>IF(D24=0,"-",D24/C24-1)</f>
        <v>-</v>
      </c>
    </row>
    <row r="25" spans="1:7" s="7" customFormat="1" ht="12" x14ac:dyDescent="0.2">
      <c r="A25" s="45" t="s">
        <v>38</v>
      </c>
      <c r="B25" s="36">
        <f>SUM(B23:B24)</f>
        <v>2000</v>
      </c>
      <c r="C25" s="36">
        <f>SUM(C23:C24)</f>
        <v>2000</v>
      </c>
      <c r="D25" s="36">
        <f>SUM(D23:D24)</f>
        <v>2000</v>
      </c>
      <c r="E25" s="34">
        <f>IF($D$13=0,"-",D25/$D$13)</f>
        <v>5.5773537129838006E-3</v>
      </c>
      <c r="F25" s="34">
        <f>IF(D25=0,"-",D25/B25-1)</f>
        <v>0</v>
      </c>
      <c r="G25" s="34">
        <f>IF(D25=0,"-",D25/C25-1)</f>
        <v>0</v>
      </c>
    </row>
    <row r="26" spans="1:7" s="7" customFormat="1" ht="7.9" customHeight="1" x14ac:dyDescent="0.2">
      <c r="A26" s="37"/>
      <c r="B26" s="38"/>
      <c r="C26" s="38"/>
      <c r="D26" s="38"/>
      <c r="E26" s="39"/>
      <c r="F26" s="39"/>
      <c r="G26" s="39"/>
    </row>
    <row r="27" spans="1:7" s="7" customFormat="1" ht="7.9" customHeight="1" x14ac:dyDescent="0.2">
      <c r="A27" s="46"/>
      <c r="B27" s="38"/>
      <c r="C27" s="38"/>
      <c r="D27" s="38"/>
      <c r="E27" s="39"/>
      <c r="F27" s="39"/>
      <c r="G27" s="39"/>
    </row>
    <row r="28" spans="1:7" s="7" customFormat="1" ht="12" x14ac:dyDescent="0.2">
      <c r="A28" s="43" t="s">
        <v>12</v>
      </c>
      <c r="B28" s="38"/>
      <c r="C28" s="38"/>
      <c r="D28" s="38"/>
      <c r="E28" s="39"/>
      <c r="F28" s="39"/>
      <c r="G28" s="39"/>
    </row>
    <row r="29" spans="1:7" s="7" customFormat="1" ht="12" x14ac:dyDescent="0.2">
      <c r="A29" s="44" t="s">
        <v>15</v>
      </c>
      <c r="B29" s="33">
        <v>20715</v>
      </c>
      <c r="C29" s="33">
        <v>35000</v>
      </c>
      <c r="D29" s="33">
        <v>38327</v>
      </c>
      <c r="E29" s="34">
        <f t="shared" ref="E29:E42" si="0">IF($D$13=0,"-",D29/$D$13)</f>
        <v>0.10688161787876506</v>
      </c>
      <c r="F29" s="34">
        <f t="shared" ref="F29:F42" si="1">IF(D29=0,"-",D29/B29-1)</f>
        <v>0.85020516533912627</v>
      </c>
      <c r="G29" s="34">
        <f t="shared" ref="G29:G42" si="2">IF(D29=0,"-",D29/C29-1)</f>
        <v>9.5057142857142951E-2</v>
      </c>
    </row>
    <row r="30" spans="1:7" s="7" customFormat="1" ht="12" x14ac:dyDescent="0.2">
      <c r="A30" s="44" t="s">
        <v>0</v>
      </c>
      <c r="B30" s="33">
        <v>77710</v>
      </c>
      <c r="C30" s="33">
        <v>20000</v>
      </c>
      <c r="D30" s="33">
        <v>77796</v>
      </c>
      <c r="E30" s="34">
        <f t="shared" si="0"/>
        <v>0.21694790472764389</v>
      </c>
      <c r="F30" s="34">
        <f t="shared" si="1"/>
        <v>1.1066786771329884E-3</v>
      </c>
      <c r="G30" s="34">
        <f t="shared" si="2"/>
        <v>2.8898000000000001</v>
      </c>
    </row>
    <row r="31" spans="1:7" s="7" customFormat="1" ht="12" x14ac:dyDescent="0.2">
      <c r="A31" s="44" t="s">
        <v>25</v>
      </c>
      <c r="B31" s="33">
        <v>8151</v>
      </c>
      <c r="C31" s="33">
        <v>5000</v>
      </c>
      <c r="D31" s="33">
        <v>5112</v>
      </c>
      <c r="E31" s="34">
        <f t="shared" si="0"/>
        <v>1.4255716090386594E-2</v>
      </c>
      <c r="F31" s="34">
        <f t="shared" si="1"/>
        <v>-0.37283768862716227</v>
      </c>
      <c r="G31" s="34">
        <f t="shared" si="2"/>
        <v>2.2399999999999975E-2</v>
      </c>
    </row>
    <row r="32" spans="1:7" s="7" customFormat="1" ht="12" x14ac:dyDescent="0.2">
      <c r="A32" s="44" t="s">
        <v>14</v>
      </c>
      <c r="B32" s="33">
        <v>602</v>
      </c>
      <c r="C32" s="33">
        <v>2500</v>
      </c>
      <c r="D32" s="33">
        <v>2428</v>
      </c>
      <c r="E32" s="34">
        <f t="shared" si="0"/>
        <v>6.7709074075623342E-3</v>
      </c>
      <c r="F32" s="34">
        <f t="shared" si="1"/>
        <v>3.0332225913621267</v>
      </c>
      <c r="G32" s="34">
        <f t="shared" si="2"/>
        <v>-2.8800000000000048E-2</v>
      </c>
    </row>
    <row r="33" spans="1:7" s="7" customFormat="1" ht="12" x14ac:dyDescent="0.2">
      <c r="A33" s="44" t="s">
        <v>3</v>
      </c>
      <c r="B33" s="33">
        <v>25200</v>
      </c>
      <c r="C33" s="33">
        <v>21200</v>
      </c>
      <c r="D33" s="33">
        <v>21200</v>
      </c>
      <c r="E33" s="34">
        <f t="shared" si="0"/>
        <v>5.9119949357628286E-2</v>
      </c>
      <c r="F33" s="34">
        <f t="shared" si="1"/>
        <v>-0.15873015873015872</v>
      </c>
      <c r="G33" s="34">
        <f t="shared" si="2"/>
        <v>0</v>
      </c>
    </row>
    <row r="34" spans="1:7" s="7" customFormat="1" ht="12" x14ac:dyDescent="0.2">
      <c r="A34" s="44" t="s">
        <v>4</v>
      </c>
      <c r="B34" s="33">
        <v>7413</v>
      </c>
      <c r="C34" s="33">
        <v>5224</v>
      </c>
      <c r="D34" s="33">
        <v>5224</v>
      </c>
      <c r="E34" s="34">
        <f t="shared" si="0"/>
        <v>1.4568047898313688E-2</v>
      </c>
      <c r="F34" s="34">
        <f t="shared" si="1"/>
        <v>-0.29529205449885332</v>
      </c>
      <c r="G34" s="34">
        <f t="shared" si="2"/>
        <v>0</v>
      </c>
    </row>
    <row r="35" spans="1:7" s="7" customFormat="1" ht="12" x14ac:dyDescent="0.2">
      <c r="A35" s="44" t="s">
        <v>5</v>
      </c>
      <c r="B35" s="33">
        <v>6227</v>
      </c>
      <c r="C35" s="33">
        <v>5000</v>
      </c>
      <c r="D35" s="33">
        <v>5460</v>
      </c>
      <c r="E35" s="34">
        <f t="shared" si="0"/>
        <v>1.5226175636445776E-2</v>
      </c>
      <c r="F35" s="34">
        <f t="shared" si="1"/>
        <v>-0.12317327766179542</v>
      </c>
      <c r="G35" s="34">
        <f t="shared" si="2"/>
        <v>9.2000000000000082E-2</v>
      </c>
    </row>
    <row r="36" spans="1:7" s="7" customFormat="1" ht="12" x14ac:dyDescent="0.2">
      <c r="A36" s="44" t="s">
        <v>8</v>
      </c>
      <c r="B36" s="33">
        <v>0</v>
      </c>
      <c r="C36" s="33">
        <v>0</v>
      </c>
      <c r="D36" s="33">
        <v>0</v>
      </c>
      <c r="E36" s="34">
        <f t="shared" si="0"/>
        <v>0</v>
      </c>
      <c r="F36" s="34" t="str">
        <f t="shared" si="1"/>
        <v>-</v>
      </c>
      <c r="G36" s="34" t="str">
        <f t="shared" si="2"/>
        <v>-</v>
      </c>
    </row>
    <row r="37" spans="1:7" s="7" customFormat="1" ht="12" x14ac:dyDescent="0.2">
      <c r="A37" s="44" t="s">
        <v>32</v>
      </c>
      <c r="B37" s="33">
        <v>5735</v>
      </c>
      <c r="C37" s="33">
        <v>5500</v>
      </c>
      <c r="D37" s="33">
        <v>5803</v>
      </c>
      <c r="E37" s="34"/>
      <c r="F37" s="34">
        <f t="shared" si="1"/>
        <v>1.1857018308631284E-2</v>
      </c>
      <c r="G37" s="34">
        <f t="shared" si="2"/>
        <v>5.5090909090909079E-2</v>
      </c>
    </row>
    <row r="38" spans="1:7" s="7" customFormat="1" ht="12" x14ac:dyDescent="0.2">
      <c r="A38" s="44" t="s">
        <v>6</v>
      </c>
      <c r="B38" s="33">
        <v>21691</v>
      </c>
      <c r="C38" s="33">
        <v>21000</v>
      </c>
      <c r="D38" s="33">
        <v>15090</v>
      </c>
      <c r="E38" s="34">
        <f t="shared" si="0"/>
        <v>4.2081133764462778E-2</v>
      </c>
      <c r="F38" s="34">
        <f t="shared" si="1"/>
        <v>-0.30431976395740168</v>
      </c>
      <c r="G38" s="34">
        <f t="shared" si="2"/>
        <v>-0.28142857142857147</v>
      </c>
    </row>
    <row r="39" spans="1:7" s="7" customFormat="1" ht="12" x14ac:dyDescent="0.2">
      <c r="A39" s="44" t="s">
        <v>30</v>
      </c>
      <c r="B39" s="33">
        <v>40102</v>
      </c>
      <c r="C39" s="33">
        <v>50000</v>
      </c>
      <c r="D39" s="33">
        <v>55313</v>
      </c>
      <c r="E39" s="34"/>
      <c r="F39" s="34">
        <f t="shared" si="1"/>
        <v>0.3793077651987431</v>
      </c>
      <c r="G39" s="34">
        <f t="shared" si="2"/>
        <v>0.10626000000000002</v>
      </c>
    </row>
    <row r="40" spans="1:7" s="7" customFormat="1" ht="12" x14ac:dyDescent="0.2">
      <c r="A40" s="44" t="s">
        <v>1</v>
      </c>
      <c r="B40" s="33">
        <v>32691</v>
      </c>
      <c r="C40" s="33">
        <v>20000</v>
      </c>
      <c r="D40" s="33">
        <v>2026</v>
      </c>
      <c r="E40" s="34">
        <f t="shared" ref="E40" si="3">IF($D$13=0,"-",D40/$D$13)</f>
        <v>5.6498593112525898E-3</v>
      </c>
      <c r="F40" s="34">
        <f t="shared" si="1"/>
        <v>-0.93802575632437057</v>
      </c>
      <c r="G40" s="34">
        <f t="shared" si="2"/>
        <v>-0.89870000000000005</v>
      </c>
    </row>
    <row r="41" spans="1:7" s="7" customFormat="1" ht="12" x14ac:dyDescent="0.2">
      <c r="A41" s="44" t="s">
        <v>31</v>
      </c>
      <c r="B41" s="33">
        <v>6723</v>
      </c>
      <c r="C41" s="33">
        <v>7000</v>
      </c>
      <c r="D41" s="33">
        <v>9573</v>
      </c>
      <c r="E41" s="34">
        <f t="shared" si="0"/>
        <v>2.6696003547196961E-2</v>
      </c>
      <c r="F41" s="34">
        <f t="shared" si="1"/>
        <v>0.42391789379741196</v>
      </c>
      <c r="G41" s="34">
        <f t="shared" si="2"/>
        <v>0.36757142857142866</v>
      </c>
    </row>
    <row r="42" spans="1:7" s="7" customFormat="1" ht="12" x14ac:dyDescent="0.2">
      <c r="A42" s="45" t="s">
        <v>39</v>
      </c>
      <c r="B42" s="36">
        <f>SUM(B29:B41)</f>
        <v>252960</v>
      </c>
      <c r="C42" s="36">
        <f>SUM(C29:C41)</f>
        <v>197424</v>
      </c>
      <c r="D42" s="36">
        <f>SUM(D29:D41)</f>
        <v>243352</v>
      </c>
      <c r="E42" s="34">
        <f t="shared" si="0"/>
        <v>0.67863009038101696</v>
      </c>
      <c r="F42" s="34">
        <f t="shared" si="1"/>
        <v>-3.7982289690069559E-2</v>
      </c>
      <c r="G42" s="34">
        <f t="shared" si="2"/>
        <v>0.23263635626874146</v>
      </c>
    </row>
    <row r="43" spans="1:7" s="7" customFormat="1" ht="7.9" customHeight="1" x14ac:dyDescent="0.2">
      <c r="A43" s="46"/>
      <c r="B43" s="38"/>
      <c r="C43" s="38"/>
      <c r="D43" s="38"/>
      <c r="E43" s="39"/>
      <c r="F43" s="39"/>
      <c r="G43" s="39"/>
    </row>
    <row r="44" spans="1:7" s="8" customFormat="1" ht="12" x14ac:dyDescent="0.2">
      <c r="A44" s="47" t="s">
        <v>40</v>
      </c>
      <c r="B44" s="36">
        <f>B25+B42</f>
        <v>254960</v>
      </c>
      <c r="C44" s="36">
        <f>C25+C42</f>
        <v>199424</v>
      </c>
      <c r="D44" s="36">
        <f>D25+D42</f>
        <v>245352</v>
      </c>
      <c r="E44" s="34">
        <f>IF($D$13=0,"-",D44/$D$13)</f>
        <v>0.68420744409400069</v>
      </c>
      <c r="F44" s="34">
        <f>IF(D44=0,"-",D44/B44-1)</f>
        <v>-3.768434264198306E-2</v>
      </c>
      <c r="G44" s="34">
        <f>IF(D44=0,"-",D44/C44-1)</f>
        <v>0.23030327342747103</v>
      </c>
    </row>
    <row r="45" spans="1:7" s="8" customFormat="1" ht="7.9" customHeight="1" x14ac:dyDescent="0.2">
      <c r="A45" s="48"/>
      <c r="B45" s="38"/>
      <c r="C45" s="38"/>
      <c r="D45" s="38"/>
      <c r="E45" s="39"/>
      <c r="F45" s="39"/>
      <c r="G45" s="39"/>
    </row>
    <row r="46" spans="1:7" s="8" customFormat="1" ht="12" x14ac:dyDescent="0.2">
      <c r="A46" s="40" t="s">
        <v>41</v>
      </c>
      <c r="B46" s="41">
        <f>B19-B44</f>
        <v>24561</v>
      </c>
      <c r="C46" s="41">
        <f>C19-C44</f>
        <v>15576</v>
      </c>
      <c r="D46" s="41">
        <f>D19-D44</f>
        <v>67950</v>
      </c>
      <c r="E46" s="42">
        <f>IF($D$13=0,"-",D46/$D$13)</f>
        <v>0.18949059239862462</v>
      </c>
      <c r="F46" s="42">
        <f>IF(B46=0,"-",IF(B46=D46,"0.0%",IF(D46&gt;B46,ABS((D46/B46)-1),IF(AND(D46&lt;B46,B46&lt;0),-((D46/B46)-1),(D46/B46)-1))))</f>
        <v>1.7665811652620009</v>
      </c>
      <c r="G46" s="42">
        <f>IF(C46=0,"-",IF(C46=D46,"0.0%",IF(D46&gt;C46,ABS((D46/C46)-1),IF(AND(D46&lt;C46,C46&lt;0),-((D46/C46)-1),(D46/C46)-1))))</f>
        <v>3.3624807395993841</v>
      </c>
    </row>
    <row r="47" spans="1:7" s="8" customFormat="1" ht="7.9" customHeight="1" x14ac:dyDescent="0.2">
      <c r="A47" s="48"/>
      <c r="B47" s="49"/>
      <c r="C47" s="49"/>
      <c r="D47" s="49"/>
      <c r="E47" s="50"/>
      <c r="F47" s="50"/>
      <c r="G47" s="50"/>
    </row>
    <row r="48" spans="1:7" s="8" customFormat="1" ht="12" x14ac:dyDescent="0.2">
      <c r="A48" s="51" t="s">
        <v>42</v>
      </c>
      <c r="B48" s="33"/>
      <c r="C48" s="33"/>
      <c r="D48" s="33"/>
      <c r="E48" s="52">
        <f>IF($D$13=0,"-",D48/$D$13)</f>
        <v>0</v>
      </c>
      <c r="F48" s="34" t="str">
        <f>IF(D48=0,"-",D48/B48-1)</f>
        <v>-</v>
      </c>
      <c r="G48" s="34" t="str">
        <f>IF(D48=0,"-",D48/C48-1)</f>
        <v>-</v>
      </c>
    </row>
    <row r="49" spans="1:7" s="8" customFormat="1" ht="7.9" customHeight="1" x14ac:dyDescent="0.2">
      <c r="A49" s="48"/>
      <c r="B49" s="38"/>
      <c r="C49" s="38"/>
      <c r="D49" s="38"/>
      <c r="E49" s="39"/>
      <c r="F49" s="39"/>
      <c r="G49" s="39"/>
    </row>
    <row r="50" spans="1:7" s="8" customFormat="1" ht="12" x14ac:dyDescent="0.2">
      <c r="A50" s="48" t="s">
        <v>16</v>
      </c>
      <c r="B50" s="38"/>
      <c r="C50" s="38"/>
      <c r="D50" s="38"/>
      <c r="E50" s="39"/>
      <c r="F50" s="39"/>
      <c r="G50" s="39"/>
    </row>
    <row r="51" spans="1:7" s="7" customFormat="1" ht="12" x14ac:dyDescent="0.2">
      <c r="A51" s="32" t="s">
        <v>29</v>
      </c>
      <c r="B51" s="33">
        <v>2061</v>
      </c>
      <c r="C51" s="33">
        <v>2061</v>
      </c>
      <c r="D51" s="33">
        <v>2061</v>
      </c>
      <c r="E51" s="34">
        <f t="shared" ref="E51:E54" si="4">IF($D$13=0,"-",D51/$D$13)</f>
        <v>5.7474630012298066E-3</v>
      </c>
      <c r="F51" s="34">
        <f t="shared" ref="F51:F54" si="5">IF(D51=0,"-",D51/B51-1)</f>
        <v>0</v>
      </c>
      <c r="G51" s="34">
        <f t="shared" ref="G51:G54" si="6">IF(D51=0,"-",D51/C51-1)</f>
        <v>0</v>
      </c>
    </row>
    <row r="52" spans="1:7" s="7" customFormat="1" ht="12" x14ac:dyDescent="0.2">
      <c r="A52" s="32" t="s">
        <v>27</v>
      </c>
      <c r="B52" s="33">
        <v>323</v>
      </c>
      <c r="C52" s="33">
        <v>500</v>
      </c>
      <c r="D52" s="33">
        <v>511</v>
      </c>
      <c r="E52" s="34">
        <f t="shared" si="4"/>
        <v>1.425013873667361E-3</v>
      </c>
      <c r="F52" s="34">
        <f t="shared" si="5"/>
        <v>0.58204334365325083</v>
      </c>
      <c r="G52" s="34">
        <f t="shared" si="6"/>
        <v>2.200000000000002E-2</v>
      </c>
    </row>
    <row r="53" spans="1:7" s="7" customFormat="1" ht="12" x14ac:dyDescent="0.2">
      <c r="A53" s="32" t="s">
        <v>28</v>
      </c>
      <c r="B53" s="33">
        <v>168</v>
      </c>
      <c r="C53" s="33">
        <v>200</v>
      </c>
      <c r="D53" s="33">
        <v>187</v>
      </c>
      <c r="E53" s="34">
        <f t="shared" si="4"/>
        <v>5.2148257216398533E-4</v>
      </c>
      <c r="F53" s="34">
        <f t="shared" si="5"/>
        <v>0.11309523809523814</v>
      </c>
      <c r="G53" s="34">
        <f t="shared" si="6"/>
        <v>-6.4999999999999947E-2</v>
      </c>
    </row>
    <row r="54" spans="1:7" s="7" customFormat="1" ht="12" x14ac:dyDescent="0.2">
      <c r="A54" s="35" t="s">
        <v>43</v>
      </c>
      <c r="B54" s="36">
        <f>SUM(B51:B53)</f>
        <v>2552</v>
      </c>
      <c r="C54" s="36">
        <f>SUM(C51:C53)</f>
        <v>2761</v>
      </c>
      <c r="D54" s="36">
        <f>SUM(D51:D53)</f>
        <v>2759</v>
      </c>
      <c r="E54" s="34">
        <f t="shared" si="4"/>
        <v>7.6939594470611531E-3</v>
      </c>
      <c r="F54" s="34">
        <f t="shared" si="5"/>
        <v>8.1112852664576796E-2</v>
      </c>
      <c r="G54" s="34">
        <f t="shared" si="6"/>
        <v>-7.243752263672576E-4</v>
      </c>
    </row>
    <row r="55" spans="1:7" s="7" customFormat="1" ht="8.25" customHeight="1" x14ac:dyDescent="0.2">
      <c r="A55" s="37"/>
      <c r="B55" s="38"/>
      <c r="C55" s="38"/>
      <c r="D55" s="38"/>
      <c r="E55" s="39"/>
      <c r="F55" s="39"/>
      <c r="G55" s="39"/>
    </row>
    <row r="56" spans="1:7" s="7" customFormat="1" ht="12" x14ac:dyDescent="0.2">
      <c r="A56" s="40" t="s">
        <v>44</v>
      </c>
      <c r="B56" s="41">
        <f>B46+B48-B54</f>
        <v>22009</v>
      </c>
      <c r="C56" s="41">
        <f>C46+C48-C54</f>
        <v>12815</v>
      </c>
      <c r="D56" s="41">
        <f>D46+D48-D54</f>
        <v>65191</v>
      </c>
      <c r="E56" s="42">
        <f>IF($D$13=0,"-",D56/$D$13)</f>
        <v>0.18179663295156348</v>
      </c>
      <c r="F56" s="42">
        <f>IF(B56=0,"-",IF(B56=D56,"0.0%",IF(D56&gt;B56,ABS((D56/B56)-1),IF(AND(D56&lt;B56,B56&lt;0),-((D56/B56)-1),(D56/B56)-1))))</f>
        <v>1.9620155390976417</v>
      </c>
      <c r="G56" s="42">
        <f>IF(C56=0,"-",IF(C56=D56,"0.0%",IF(D56&gt;C56,ABS((D56/C56)-1),IF(AND(D56&lt;C56,C56&lt;0),-((D56/C56)-1),(D56/C56)-1))))</f>
        <v>4.0870854467420994</v>
      </c>
    </row>
    <row r="57" spans="1:7" s="3" customFormat="1" ht="11.25" x14ac:dyDescent="0.2">
      <c r="A57" s="2"/>
      <c r="E57" s="9"/>
      <c r="F57" s="9"/>
      <c r="G57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2"/>
  <sheetViews>
    <sheetView showGridLines="0" zoomScale="75" workbookViewId="0"/>
  </sheetViews>
  <sheetFormatPr defaultRowHeight="12.75" x14ac:dyDescent="0.2"/>
  <cols>
    <col min="1" max="1" width="1.7109375" style="53" customWidth="1"/>
    <col min="2" max="2" width="2.85546875" style="53" customWidth="1"/>
    <col min="3" max="3" width="30.42578125" style="53" customWidth="1"/>
    <col min="4" max="4" width="12.85546875" style="53" customWidth="1"/>
    <col min="5" max="5" width="8.85546875" style="53" customWidth="1"/>
    <col min="6" max="6" width="2.85546875" style="53" customWidth="1"/>
    <col min="7" max="7" width="30.42578125" style="53" customWidth="1"/>
    <col min="8" max="8" width="12.85546875" style="53" customWidth="1"/>
    <col min="9" max="9" width="4.7109375" style="53" customWidth="1"/>
    <col min="10" max="16384" width="9.140625" style="53"/>
  </cols>
  <sheetData>
    <row r="1" spans="1:9" ht="6" customHeight="1" x14ac:dyDescent="0.2">
      <c r="A1" s="54"/>
      <c r="B1" s="54"/>
      <c r="C1" s="54"/>
      <c r="D1" s="54"/>
      <c r="E1" s="54"/>
      <c r="F1" s="54"/>
      <c r="G1" s="54"/>
      <c r="H1" s="54"/>
      <c r="I1" s="54"/>
    </row>
    <row r="2" spans="1:9" ht="41.25" x14ac:dyDescent="0.8">
      <c r="A2" s="54"/>
      <c r="B2" s="72" t="s">
        <v>88</v>
      </c>
      <c r="C2" s="71"/>
      <c r="D2" s="71"/>
      <c r="E2" s="71"/>
      <c r="F2" s="71"/>
      <c r="G2" s="71"/>
      <c r="H2" s="71"/>
      <c r="I2" s="54"/>
    </row>
    <row r="3" spans="1:9" ht="20.100000000000001" customHeight="1" x14ac:dyDescent="0.25">
      <c r="A3" s="54"/>
      <c r="C3" s="70">
        <v>42369</v>
      </c>
      <c r="D3" s="68"/>
      <c r="E3" s="68"/>
      <c r="F3" s="68"/>
      <c r="I3" s="54"/>
    </row>
    <row r="4" spans="1:9" ht="15.95" customHeight="1" x14ac:dyDescent="0.3">
      <c r="A4" s="54"/>
      <c r="C4" s="69" t="s">
        <v>87</v>
      </c>
      <c r="D4" s="68"/>
      <c r="E4" s="68"/>
      <c r="F4" s="68"/>
      <c r="G4" s="68"/>
      <c r="H4" s="68"/>
      <c r="I4" s="54"/>
    </row>
    <row r="5" spans="1:9" ht="12" customHeight="1" x14ac:dyDescent="0.2">
      <c r="A5" s="54"/>
      <c r="B5" s="54"/>
      <c r="C5" s="54"/>
      <c r="D5" s="54"/>
      <c r="E5" s="54"/>
      <c r="F5" s="54"/>
      <c r="G5" s="54"/>
      <c r="H5" s="54"/>
      <c r="I5" s="54"/>
    </row>
    <row r="6" spans="1:9" ht="12" customHeight="1" x14ac:dyDescent="0.2">
      <c r="A6" s="54"/>
      <c r="B6" s="54"/>
      <c r="C6" s="54"/>
      <c r="D6" s="54"/>
      <c r="E6" s="54"/>
      <c r="F6" s="54"/>
      <c r="G6" s="54"/>
      <c r="H6" s="54"/>
      <c r="I6" s="54"/>
    </row>
    <row r="7" spans="1:9" ht="12" customHeight="1" x14ac:dyDescent="0.2">
      <c r="A7" s="54"/>
      <c r="B7" s="54"/>
      <c r="C7" s="54"/>
      <c r="D7" s="54"/>
      <c r="E7" s="54"/>
      <c r="F7" s="54"/>
      <c r="G7" s="54"/>
      <c r="H7" s="54"/>
      <c r="I7" s="54"/>
    </row>
    <row r="8" spans="1:9" ht="12" customHeight="1" x14ac:dyDescent="0.2">
      <c r="A8" s="54"/>
      <c r="B8" s="54"/>
      <c r="C8" s="54"/>
      <c r="D8" s="54"/>
      <c r="E8" s="54"/>
      <c r="F8" s="54"/>
      <c r="G8" s="54"/>
      <c r="H8" s="54"/>
      <c r="I8" s="54"/>
    </row>
    <row r="9" spans="1:9" ht="18" customHeight="1" x14ac:dyDescent="0.2">
      <c r="A9" s="54"/>
      <c r="B9" s="67" t="s">
        <v>86</v>
      </c>
      <c r="C9" s="66"/>
      <c r="D9" s="54"/>
      <c r="E9" s="54"/>
      <c r="F9" s="67" t="s">
        <v>85</v>
      </c>
      <c r="G9" s="66"/>
      <c r="H9" s="54"/>
      <c r="I9" s="54"/>
    </row>
    <row r="10" spans="1:9" ht="20.100000000000001" customHeight="1" x14ac:dyDescent="0.25">
      <c r="A10" s="54"/>
      <c r="B10" s="62" t="s">
        <v>84</v>
      </c>
      <c r="C10" s="54"/>
      <c r="D10" s="54"/>
      <c r="E10" s="54"/>
      <c r="F10" s="62" t="s">
        <v>83</v>
      </c>
      <c r="G10" s="65"/>
      <c r="H10" s="54"/>
      <c r="I10" s="54"/>
    </row>
    <row r="11" spans="1:9" ht="15.95" customHeight="1" x14ac:dyDescent="0.2">
      <c r="A11" s="54"/>
      <c r="B11" s="54" t="s">
        <v>82</v>
      </c>
      <c r="C11" s="54"/>
      <c r="D11" s="64">
        <v>-1234</v>
      </c>
      <c r="E11" s="54"/>
      <c r="F11" s="54" t="s">
        <v>81</v>
      </c>
      <c r="G11" s="54"/>
      <c r="H11" s="64">
        <v>21410</v>
      </c>
      <c r="I11" s="54"/>
    </row>
    <row r="12" spans="1:9" ht="15.95" customHeight="1" x14ac:dyDescent="0.2">
      <c r="A12" s="54"/>
      <c r="B12" s="54" t="s">
        <v>80</v>
      </c>
      <c r="C12" s="54"/>
      <c r="D12" s="63"/>
      <c r="E12" s="54"/>
      <c r="F12" s="54" t="s">
        <v>79</v>
      </c>
      <c r="G12" s="54"/>
      <c r="H12" s="63">
        <v>19819</v>
      </c>
      <c r="I12" s="54"/>
    </row>
    <row r="13" spans="1:9" ht="15.95" customHeight="1" x14ac:dyDescent="0.2">
      <c r="A13" s="54"/>
      <c r="B13" s="54"/>
      <c r="C13" s="54" t="s">
        <v>78</v>
      </c>
      <c r="D13" s="60"/>
      <c r="E13" s="54"/>
      <c r="F13" s="54" t="s">
        <v>77</v>
      </c>
      <c r="G13" s="54"/>
      <c r="H13" s="60"/>
      <c r="I13" s="54"/>
    </row>
    <row r="14" spans="1:9" ht="15.95" customHeight="1" x14ac:dyDescent="0.2">
      <c r="A14" s="54"/>
      <c r="B14" s="54" t="s">
        <v>76</v>
      </c>
      <c r="C14" s="54"/>
      <c r="D14" s="60"/>
      <c r="E14" s="54"/>
      <c r="F14" s="54" t="s">
        <v>75</v>
      </c>
      <c r="G14" s="54"/>
      <c r="H14" s="60"/>
      <c r="I14" s="54"/>
    </row>
    <row r="15" spans="1:9" ht="15.95" customHeight="1" x14ac:dyDescent="0.2">
      <c r="A15" s="54"/>
      <c r="B15" s="54" t="s">
        <v>74</v>
      </c>
      <c r="C15" s="54"/>
      <c r="D15" s="60"/>
      <c r="E15" s="54"/>
      <c r="F15" s="54" t="s">
        <v>73</v>
      </c>
      <c r="G15" s="54"/>
      <c r="H15" s="60"/>
      <c r="I15" s="54"/>
    </row>
    <row r="16" spans="1:9" ht="15.95" customHeight="1" x14ac:dyDescent="0.2">
      <c r="A16" s="54"/>
      <c r="B16" s="54" t="s">
        <v>72</v>
      </c>
      <c r="C16" s="54"/>
      <c r="D16" s="60"/>
      <c r="E16" s="54"/>
      <c r="F16" s="54" t="s">
        <v>71</v>
      </c>
      <c r="G16" s="54"/>
      <c r="H16" s="60"/>
      <c r="I16" s="54"/>
    </row>
    <row r="17" spans="1:9" ht="21" customHeight="1" x14ac:dyDescent="0.2">
      <c r="A17" s="54"/>
      <c r="B17" s="54"/>
      <c r="C17" s="55" t="s">
        <v>70</v>
      </c>
      <c r="D17" s="56">
        <f>IF(SUM(D11:D16),SUM(D11:D16),"")</f>
        <v>-1234</v>
      </c>
      <c r="E17" s="54"/>
      <c r="F17" s="54"/>
      <c r="G17" s="55" t="s">
        <v>69</v>
      </c>
      <c r="H17" s="56">
        <f>IF(SUM(H11:H16),SUM(H11:H16),"")</f>
        <v>41229</v>
      </c>
      <c r="I17" s="54"/>
    </row>
    <row r="18" spans="1:9" ht="36" customHeight="1" x14ac:dyDescent="0.25">
      <c r="A18" s="54"/>
      <c r="B18" s="62" t="s">
        <v>68</v>
      </c>
      <c r="C18" s="54"/>
      <c r="D18" s="54"/>
      <c r="E18" s="54"/>
      <c r="F18" s="62" t="s">
        <v>67</v>
      </c>
      <c r="G18" s="54"/>
      <c r="H18" s="54"/>
      <c r="I18" s="54"/>
    </row>
    <row r="19" spans="1:9" ht="15.95" customHeight="1" x14ac:dyDescent="0.2">
      <c r="A19" s="54"/>
      <c r="B19" s="54" t="s">
        <v>66</v>
      </c>
      <c r="C19" s="54"/>
      <c r="D19" s="61"/>
      <c r="E19" s="54"/>
      <c r="F19" s="54" t="s">
        <v>65</v>
      </c>
      <c r="G19" s="54"/>
      <c r="H19" s="61"/>
      <c r="I19" s="54"/>
    </row>
    <row r="20" spans="1:9" ht="15.95" customHeight="1" x14ac:dyDescent="0.2">
      <c r="A20" s="54"/>
      <c r="B20" s="54" t="s">
        <v>64</v>
      </c>
      <c r="C20" s="54"/>
      <c r="D20" s="60">
        <v>28500</v>
      </c>
      <c r="E20" s="54"/>
      <c r="F20" s="54" t="s">
        <v>63</v>
      </c>
      <c r="G20" s="54"/>
      <c r="H20" s="60"/>
      <c r="I20" s="54"/>
    </row>
    <row r="21" spans="1:9" ht="15.95" customHeight="1" x14ac:dyDescent="0.2">
      <c r="A21" s="54"/>
      <c r="B21" s="54" t="s">
        <v>62</v>
      </c>
      <c r="C21" s="54"/>
      <c r="D21" s="60">
        <v>104733</v>
      </c>
      <c r="E21" s="54"/>
      <c r="F21" s="54"/>
      <c r="G21" s="55" t="s">
        <v>61</v>
      </c>
      <c r="H21" s="56" t="str">
        <f>IF(SUM(H19:H20),SUM(H19:H20),"")</f>
        <v/>
      </c>
      <c r="I21" s="54"/>
    </row>
    <row r="22" spans="1:9" ht="15.95" customHeight="1" x14ac:dyDescent="0.2">
      <c r="A22" s="54"/>
      <c r="B22" s="54"/>
      <c r="C22" s="54" t="s">
        <v>56</v>
      </c>
      <c r="D22" s="60"/>
      <c r="E22" s="54"/>
      <c r="F22" s="54"/>
      <c r="G22" s="54"/>
      <c r="H22" s="54"/>
      <c r="I22" s="54"/>
    </row>
    <row r="23" spans="1:9" ht="15.95" customHeight="1" x14ac:dyDescent="0.2">
      <c r="A23" s="54"/>
      <c r="B23" s="54" t="s">
        <v>60</v>
      </c>
      <c r="C23" s="54"/>
      <c r="D23" s="60">
        <v>21000</v>
      </c>
      <c r="E23" s="54"/>
      <c r="F23" s="54"/>
      <c r="G23" s="54"/>
      <c r="H23" s="54"/>
      <c r="I23" s="54"/>
    </row>
    <row r="24" spans="1:9" ht="15.95" customHeight="1" x14ac:dyDescent="0.25">
      <c r="A24" s="54"/>
      <c r="B24" s="54"/>
      <c r="C24" s="54" t="s">
        <v>56</v>
      </c>
      <c r="D24" s="60"/>
      <c r="E24" s="54"/>
      <c r="F24" s="62" t="s">
        <v>59</v>
      </c>
      <c r="G24" s="54"/>
      <c r="H24" s="54"/>
      <c r="I24" s="54"/>
    </row>
    <row r="25" spans="1:9" ht="15.95" customHeight="1" x14ac:dyDescent="0.2">
      <c r="A25" s="54"/>
      <c r="B25" s="54" t="s">
        <v>58</v>
      </c>
      <c r="C25" s="54"/>
      <c r="D25" s="60"/>
      <c r="E25" s="54"/>
      <c r="F25" s="54" t="s">
        <v>57</v>
      </c>
      <c r="G25" s="54"/>
      <c r="H25" s="61"/>
      <c r="I25" s="54"/>
    </row>
    <row r="26" spans="1:9" ht="15.95" customHeight="1" x14ac:dyDescent="0.2">
      <c r="A26" s="54"/>
      <c r="B26" s="54"/>
      <c r="C26" s="54" t="s">
        <v>56</v>
      </c>
      <c r="D26" s="60"/>
      <c r="E26" s="54"/>
      <c r="F26" s="54" t="s">
        <v>55</v>
      </c>
      <c r="G26" s="54"/>
      <c r="H26" s="59"/>
      <c r="I26" s="54"/>
    </row>
    <row r="27" spans="1:9" ht="15.75" customHeight="1" x14ac:dyDescent="0.2">
      <c r="A27" s="54"/>
      <c r="B27" s="54"/>
      <c r="C27" s="55" t="s">
        <v>54</v>
      </c>
      <c r="D27" s="56">
        <f>IF(SUM(D19:D26),SUM(D19:D26),"")</f>
        <v>154233</v>
      </c>
      <c r="E27" s="54"/>
      <c r="F27" s="54" t="s">
        <v>53</v>
      </c>
      <c r="G27" s="54"/>
      <c r="H27" s="56">
        <v>28852</v>
      </c>
      <c r="I27" s="54"/>
    </row>
    <row r="28" spans="1:9" ht="15.75" customHeight="1" x14ac:dyDescent="0.2">
      <c r="A28" s="54"/>
      <c r="B28" s="54"/>
      <c r="C28" s="55"/>
      <c r="D28" s="57"/>
      <c r="E28" s="54"/>
      <c r="F28" s="54"/>
      <c r="G28" s="55" t="s">
        <v>52</v>
      </c>
      <c r="H28" s="58"/>
      <c r="I28" s="54"/>
    </row>
    <row r="29" spans="1:9" ht="15.75" customHeight="1" x14ac:dyDescent="0.2">
      <c r="A29" s="54"/>
      <c r="B29" s="54"/>
      <c r="C29" s="55"/>
      <c r="D29" s="57"/>
      <c r="E29" s="54"/>
      <c r="F29" s="54"/>
      <c r="G29" s="55"/>
      <c r="H29" s="57"/>
      <c r="I29" s="54"/>
    </row>
    <row r="30" spans="1:9" ht="15.75" customHeight="1" x14ac:dyDescent="0.2">
      <c r="A30" s="54"/>
      <c r="B30" s="55" t="s">
        <v>51</v>
      </c>
      <c r="C30" s="54"/>
      <c r="D30" s="56">
        <f>IF(ISERROR(IF(OR(SUM(D17)&lt;&gt;0,SUM(D27)&lt;&gt;0),D17+D27,"")),"",(IF(OR(SUM(D17)&lt;&gt;0,SUM(D27)&lt;&gt;0),D17+D27,"")))</f>
        <v>152999</v>
      </c>
      <c r="E30" s="54"/>
      <c r="F30" s="55" t="s">
        <v>50</v>
      </c>
      <c r="G30" s="55"/>
      <c r="H30" s="56">
        <v>70081</v>
      </c>
      <c r="I30" s="54"/>
    </row>
    <row r="31" spans="1:9" x14ac:dyDescent="0.2">
      <c r="A31" s="54"/>
      <c r="B31" s="54"/>
      <c r="C31" s="54"/>
      <c r="D31" s="54"/>
      <c r="E31" s="54"/>
      <c r="F31" s="54"/>
      <c r="G31" s="55"/>
      <c r="H31" s="54"/>
      <c r="I31" s="54"/>
    </row>
    <row r="32" spans="1:9" x14ac:dyDescent="0.2">
      <c r="G32" s="54"/>
    </row>
  </sheetData>
  <printOptions horizontalCentered="1"/>
  <pageMargins left="0.65" right="0.65" top="0.65" bottom="0.65" header="0.5" footer="0.5"/>
  <pageSetup scale="8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2"/>
  <sheetViews>
    <sheetView showGridLines="0" zoomScale="75" workbookViewId="0">
      <selection activeCell="C4" sqref="C4"/>
    </sheetView>
  </sheetViews>
  <sheetFormatPr defaultRowHeight="12.75" x14ac:dyDescent="0.2"/>
  <cols>
    <col min="1" max="1" width="1.7109375" style="53" customWidth="1"/>
    <col min="2" max="2" width="2.85546875" style="53" customWidth="1"/>
    <col min="3" max="3" width="30.42578125" style="53" customWidth="1"/>
    <col min="4" max="4" width="12.85546875" style="53" customWidth="1"/>
    <col min="5" max="5" width="8.85546875" style="53" customWidth="1"/>
    <col min="6" max="6" width="2.85546875" style="53" customWidth="1"/>
    <col min="7" max="7" width="30.42578125" style="53" customWidth="1"/>
    <col min="8" max="8" width="12.85546875" style="53" customWidth="1"/>
    <col min="9" max="9" width="4.7109375" style="53" customWidth="1"/>
    <col min="10" max="16384" width="9.140625" style="53"/>
  </cols>
  <sheetData>
    <row r="1" spans="1:9" ht="6" customHeight="1" x14ac:dyDescent="0.2">
      <c r="A1" s="54"/>
      <c r="B1" s="54"/>
      <c r="C1" s="54"/>
      <c r="D1" s="54"/>
      <c r="E1" s="54"/>
      <c r="F1" s="54"/>
      <c r="G1" s="54"/>
      <c r="H1" s="54"/>
      <c r="I1" s="54"/>
    </row>
    <row r="2" spans="1:9" ht="41.25" x14ac:dyDescent="0.8">
      <c r="A2" s="54"/>
      <c r="B2" s="72" t="s">
        <v>88</v>
      </c>
      <c r="C2" s="71"/>
      <c r="D2" s="71"/>
      <c r="E2" s="71"/>
      <c r="F2" s="71"/>
      <c r="G2" s="71"/>
      <c r="H2" s="71"/>
      <c r="I2" s="54"/>
    </row>
    <row r="3" spans="1:9" ht="20.100000000000001" customHeight="1" x14ac:dyDescent="0.25">
      <c r="A3" s="54"/>
      <c r="C3" s="70">
        <v>42735</v>
      </c>
      <c r="D3" s="68"/>
      <c r="E3" s="68"/>
      <c r="F3" s="68"/>
      <c r="I3" s="54"/>
    </row>
    <row r="4" spans="1:9" ht="15.95" customHeight="1" x14ac:dyDescent="0.3">
      <c r="A4" s="54"/>
      <c r="C4" s="69" t="s">
        <v>87</v>
      </c>
      <c r="D4" s="68"/>
      <c r="E4" s="68"/>
      <c r="F4" s="68"/>
      <c r="G4" s="68"/>
      <c r="H4" s="68"/>
      <c r="I4" s="54"/>
    </row>
    <row r="5" spans="1:9" ht="12" customHeight="1" x14ac:dyDescent="0.2">
      <c r="A5" s="54"/>
      <c r="B5" s="54"/>
      <c r="C5" s="54"/>
      <c r="D5" s="54"/>
      <c r="E5" s="54"/>
      <c r="F5" s="54"/>
      <c r="G5" s="54"/>
      <c r="H5" s="54"/>
      <c r="I5" s="54"/>
    </row>
    <row r="6" spans="1:9" ht="12" customHeight="1" x14ac:dyDescent="0.2">
      <c r="A6" s="54"/>
      <c r="B6" s="54"/>
      <c r="C6" s="54"/>
      <c r="D6" s="54"/>
      <c r="E6" s="54"/>
      <c r="F6" s="54"/>
      <c r="G6" s="54"/>
      <c r="H6" s="54"/>
      <c r="I6" s="54"/>
    </row>
    <row r="7" spans="1:9" ht="12" customHeight="1" x14ac:dyDescent="0.2">
      <c r="A7" s="54"/>
      <c r="B7" s="54"/>
      <c r="C7" s="54"/>
      <c r="D7" s="54"/>
      <c r="E7" s="54"/>
      <c r="F7" s="54"/>
      <c r="G7" s="54"/>
      <c r="H7" s="54"/>
      <c r="I7" s="54"/>
    </row>
    <row r="8" spans="1:9" ht="12" customHeight="1" x14ac:dyDescent="0.2">
      <c r="A8" s="54"/>
      <c r="B8" s="54"/>
      <c r="C8" s="54"/>
      <c r="D8" s="54"/>
      <c r="E8" s="54"/>
      <c r="F8" s="54"/>
      <c r="G8" s="54"/>
      <c r="H8" s="54"/>
      <c r="I8" s="54"/>
    </row>
    <row r="9" spans="1:9" ht="18" customHeight="1" x14ac:dyDescent="0.2">
      <c r="A9" s="54"/>
      <c r="B9" s="67" t="s">
        <v>86</v>
      </c>
      <c r="C9" s="66"/>
      <c r="D9" s="54"/>
      <c r="E9" s="54"/>
      <c r="F9" s="67" t="s">
        <v>85</v>
      </c>
      <c r="G9" s="66"/>
      <c r="H9" s="54"/>
      <c r="I9" s="54"/>
    </row>
    <row r="10" spans="1:9" ht="20.100000000000001" customHeight="1" x14ac:dyDescent="0.25">
      <c r="A10" s="54"/>
      <c r="B10" s="62" t="s">
        <v>84</v>
      </c>
      <c r="C10" s="54"/>
      <c r="D10" s="54"/>
      <c r="E10" s="54"/>
      <c r="F10" s="62" t="s">
        <v>83</v>
      </c>
      <c r="G10" s="65"/>
      <c r="H10" s="54"/>
      <c r="I10" s="54"/>
    </row>
    <row r="11" spans="1:9" ht="15.95" customHeight="1" x14ac:dyDescent="0.2">
      <c r="A11" s="54"/>
      <c r="B11" s="54" t="s">
        <v>82</v>
      </c>
      <c r="C11" s="54"/>
      <c r="D11" s="64">
        <v>802</v>
      </c>
      <c r="E11" s="54"/>
      <c r="F11" s="54" t="s">
        <v>81</v>
      </c>
      <c r="G11" s="54"/>
      <c r="H11" s="64">
        <v>56785</v>
      </c>
      <c r="I11" s="54"/>
    </row>
    <row r="12" spans="1:9" ht="15.95" customHeight="1" x14ac:dyDescent="0.2">
      <c r="A12" s="54"/>
      <c r="B12" s="54" t="s">
        <v>80</v>
      </c>
      <c r="C12" s="54"/>
      <c r="D12" s="63"/>
      <c r="E12" s="54"/>
      <c r="F12" s="54" t="s">
        <v>79</v>
      </c>
      <c r="G12" s="54"/>
      <c r="H12" s="63">
        <v>29580</v>
      </c>
      <c r="I12" s="54"/>
    </row>
    <row r="13" spans="1:9" ht="15.95" customHeight="1" x14ac:dyDescent="0.2">
      <c r="A13" s="54"/>
      <c r="B13" s="54"/>
      <c r="C13" s="54" t="s">
        <v>78</v>
      </c>
      <c r="D13" s="60"/>
      <c r="E13" s="54"/>
      <c r="F13" s="54" t="s">
        <v>77</v>
      </c>
      <c r="G13" s="54"/>
      <c r="H13" s="60"/>
      <c r="I13" s="54"/>
    </row>
    <row r="14" spans="1:9" ht="15.95" customHeight="1" x14ac:dyDescent="0.2">
      <c r="A14" s="54"/>
      <c r="B14" s="54" t="s">
        <v>76</v>
      </c>
      <c r="C14" s="54"/>
      <c r="D14" s="60"/>
      <c r="E14" s="54"/>
      <c r="F14" s="54" t="s">
        <v>75</v>
      </c>
      <c r="G14" s="54"/>
      <c r="H14" s="60"/>
      <c r="I14" s="54"/>
    </row>
    <row r="15" spans="1:9" ht="15.95" customHeight="1" x14ac:dyDescent="0.2">
      <c r="A15" s="54"/>
      <c r="B15" s="54" t="s">
        <v>74</v>
      </c>
      <c r="C15" s="54"/>
      <c r="D15" s="60"/>
      <c r="E15" s="54"/>
      <c r="F15" s="54" t="s">
        <v>73</v>
      </c>
      <c r="G15" s="54"/>
      <c r="H15" s="60"/>
      <c r="I15" s="54"/>
    </row>
    <row r="16" spans="1:9" ht="15.95" customHeight="1" x14ac:dyDescent="0.2">
      <c r="A16" s="54"/>
      <c r="B16" s="54" t="s">
        <v>72</v>
      </c>
      <c r="C16" s="54"/>
      <c r="D16" s="60"/>
      <c r="E16" s="54"/>
      <c r="F16" s="54" t="s">
        <v>71</v>
      </c>
      <c r="G16" s="54"/>
      <c r="H16" s="60"/>
      <c r="I16" s="54"/>
    </row>
    <row r="17" spans="1:9" ht="21" customHeight="1" x14ac:dyDescent="0.2">
      <c r="A17" s="54"/>
      <c r="B17" s="54"/>
      <c r="C17" s="55" t="s">
        <v>70</v>
      </c>
      <c r="D17" s="56">
        <f>IF(SUM(D11:D16),SUM(D11:D16),"")</f>
        <v>802</v>
      </c>
      <c r="E17" s="54"/>
      <c r="F17" s="54"/>
      <c r="G17" s="55" t="s">
        <v>69</v>
      </c>
      <c r="H17" s="56">
        <f>IF(SUM(H11:H16),SUM(H11:H16),"")</f>
        <v>86365</v>
      </c>
      <c r="I17" s="54"/>
    </row>
    <row r="18" spans="1:9" ht="36" customHeight="1" x14ac:dyDescent="0.25">
      <c r="A18" s="54"/>
      <c r="B18" s="62" t="s">
        <v>68</v>
      </c>
      <c r="C18" s="54"/>
      <c r="D18" s="54"/>
      <c r="E18" s="54"/>
      <c r="F18" s="62" t="s">
        <v>67</v>
      </c>
      <c r="G18" s="54"/>
      <c r="H18" s="54"/>
      <c r="I18" s="54"/>
    </row>
    <row r="19" spans="1:9" ht="15.95" customHeight="1" x14ac:dyDescent="0.2">
      <c r="A19" s="54"/>
      <c r="B19" s="54" t="s">
        <v>66</v>
      </c>
      <c r="C19" s="54"/>
      <c r="D19" s="61"/>
      <c r="E19" s="54"/>
      <c r="F19" s="54" t="s">
        <v>65</v>
      </c>
      <c r="G19" s="54"/>
      <c r="H19" s="61"/>
      <c r="I19" s="54"/>
    </row>
    <row r="20" spans="1:9" ht="15.95" customHeight="1" x14ac:dyDescent="0.2">
      <c r="A20" s="54"/>
      <c r="B20" s="54" t="s">
        <v>64</v>
      </c>
      <c r="C20" s="54"/>
      <c r="D20" s="60">
        <v>28500</v>
      </c>
      <c r="E20" s="54"/>
      <c r="F20" s="54" t="s">
        <v>63</v>
      </c>
      <c r="G20" s="54"/>
      <c r="H20" s="60"/>
      <c r="I20" s="54"/>
    </row>
    <row r="21" spans="1:9" ht="15.95" customHeight="1" x14ac:dyDescent="0.2">
      <c r="A21" s="54"/>
      <c r="B21" s="54" t="s">
        <v>62</v>
      </c>
      <c r="C21" s="54"/>
      <c r="D21" s="60">
        <v>104733</v>
      </c>
      <c r="E21" s="54"/>
      <c r="F21" s="54"/>
      <c r="G21" s="55" t="s">
        <v>61</v>
      </c>
      <c r="H21" s="56" t="str">
        <f>IF(SUM(H19:H20),SUM(H19:H20),"")</f>
        <v/>
      </c>
      <c r="I21" s="54"/>
    </row>
    <row r="22" spans="1:9" ht="15.95" customHeight="1" x14ac:dyDescent="0.2">
      <c r="A22" s="54"/>
      <c r="B22" s="54"/>
      <c r="C22" s="54" t="s">
        <v>56</v>
      </c>
      <c r="D22" s="60"/>
      <c r="E22" s="54"/>
      <c r="F22" s="54"/>
      <c r="G22" s="54"/>
      <c r="H22" s="54"/>
      <c r="I22" s="54"/>
    </row>
    <row r="23" spans="1:9" ht="15.95" customHeight="1" x14ac:dyDescent="0.2">
      <c r="A23" s="54"/>
      <c r="B23" s="54" t="s">
        <v>60</v>
      </c>
      <c r="C23" s="54"/>
      <c r="D23" s="60">
        <v>21000</v>
      </c>
      <c r="E23" s="54"/>
      <c r="F23" s="54"/>
      <c r="G23" s="54"/>
      <c r="H23" s="54"/>
      <c r="I23" s="54"/>
    </row>
    <row r="24" spans="1:9" ht="15.95" customHeight="1" x14ac:dyDescent="0.25">
      <c r="A24" s="54"/>
      <c r="B24" s="54"/>
      <c r="C24" s="54" t="s">
        <v>56</v>
      </c>
      <c r="D24" s="60"/>
      <c r="E24" s="54"/>
      <c r="F24" s="62" t="s">
        <v>59</v>
      </c>
      <c r="G24" s="54"/>
      <c r="H24" s="54"/>
      <c r="I24" s="54"/>
    </row>
    <row r="25" spans="1:9" ht="15.95" customHeight="1" x14ac:dyDescent="0.2">
      <c r="A25" s="54"/>
      <c r="B25" s="54" t="s">
        <v>58</v>
      </c>
      <c r="C25" s="54"/>
      <c r="D25" s="60"/>
      <c r="E25" s="54"/>
      <c r="F25" s="54" t="s">
        <v>57</v>
      </c>
      <c r="G25" s="54"/>
      <c r="H25" s="61"/>
      <c r="I25" s="54"/>
    </row>
    <row r="26" spans="1:9" ht="15.95" customHeight="1" x14ac:dyDescent="0.2">
      <c r="A26" s="54"/>
      <c r="B26" s="54"/>
      <c r="C26" s="54" t="s">
        <v>56</v>
      </c>
      <c r="D26" s="60"/>
      <c r="E26" s="54"/>
      <c r="F26" s="54" t="s">
        <v>55</v>
      </c>
      <c r="G26" s="54"/>
      <c r="H26" s="59"/>
      <c r="I26" s="54"/>
    </row>
    <row r="27" spans="1:9" ht="15.75" customHeight="1" x14ac:dyDescent="0.2">
      <c r="A27" s="54"/>
      <c r="B27" s="54"/>
      <c r="C27" s="55" t="s">
        <v>54</v>
      </c>
      <c r="D27" s="56">
        <f>IF(SUM(D19:D26),SUM(D19:D26),"")</f>
        <v>154233</v>
      </c>
      <c r="E27" s="54"/>
      <c r="F27" s="54" t="s">
        <v>53</v>
      </c>
      <c r="G27" s="54"/>
      <c r="H27" s="56">
        <v>49722</v>
      </c>
      <c r="I27" s="54"/>
    </row>
    <row r="28" spans="1:9" ht="15.75" customHeight="1" x14ac:dyDescent="0.2">
      <c r="A28" s="54"/>
      <c r="B28" s="54"/>
      <c r="C28" s="55"/>
      <c r="D28" s="57"/>
      <c r="E28" s="54"/>
      <c r="F28" s="54"/>
      <c r="G28" s="55" t="s">
        <v>52</v>
      </c>
      <c r="H28" s="58"/>
      <c r="I28" s="54"/>
    </row>
    <row r="29" spans="1:9" ht="15.75" customHeight="1" x14ac:dyDescent="0.2">
      <c r="A29" s="54"/>
      <c r="B29" s="54"/>
      <c r="C29" s="55"/>
      <c r="D29" s="57"/>
      <c r="E29" s="54"/>
      <c r="F29" s="54"/>
      <c r="G29" s="55"/>
      <c r="H29" s="57"/>
      <c r="I29" s="54"/>
    </row>
    <row r="30" spans="1:9" ht="15.75" customHeight="1" x14ac:dyDescent="0.2">
      <c r="A30" s="54"/>
      <c r="B30" s="55" t="s">
        <v>51</v>
      </c>
      <c r="C30" s="54"/>
      <c r="D30" s="56">
        <f>IF(ISERROR(IF(OR(SUM(D17)&lt;&gt;0,SUM(D27)&lt;&gt;0),D17+D27,"")),"",(IF(OR(SUM(D17)&lt;&gt;0,SUM(D27)&lt;&gt;0),D17+D27,"")))</f>
        <v>155035</v>
      </c>
      <c r="E30" s="54"/>
      <c r="F30" s="55" t="s">
        <v>50</v>
      </c>
      <c r="G30" s="55"/>
      <c r="H30" s="56">
        <v>136087</v>
      </c>
      <c r="I30" s="54"/>
    </row>
    <row r="31" spans="1:9" x14ac:dyDescent="0.2">
      <c r="A31" s="54"/>
      <c r="B31" s="54"/>
      <c r="C31" s="54"/>
      <c r="D31" s="54"/>
      <c r="E31" s="54"/>
      <c r="F31" s="54"/>
      <c r="G31" s="55"/>
      <c r="H31" s="54"/>
      <c r="I31" s="54"/>
    </row>
    <row r="32" spans="1:9" x14ac:dyDescent="0.2">
      <c r="G32" s="54"/>
    </row>
  </sheetData>
  <printOptions horizontalCentered="1"/>
  <pageMargins left="0.65" right="0.65" top="0.65" bottom="0.65" header="0.5" footer="0.5"/>
  <pageSetup scale="8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2"/>
  <sheetViews>
    <sheetView showGridLines="0" tabSelected="1" zoomScale="75" workbookViewId="0">
      <selection activeCell="C4" sqref="C4"/>
    </sheetView>
  </sheetViews>
  <sheetFormatPr defaultRowHeight="12.75" x14ac:dyDescent="0.2"/>
  <cols>
    <col min="1" max="1" width="1.7109375" style="53" customWidth="1"/>
    <col min="2" max="2" width="2.85546875" style="53" customWidth="1"/>
    <col min="3" max="3" width="30.42578125" style="53" customWidth="1"/>
    <col min="4" max="4" width="12.85546875" style="53" customWidth="1"/>
    <col min="5" max="5" width="8.85546875" style="53" customWidth="1"/>
    <col min="6" max="6" width="2.85546875" style="53" customWidth="1"/>
    <col min="7" max="7" width="30.42578125" style="53" customWidth="1"/>
    <col min="8" max="8" width="12.85546875" style="53" customWidth="1"/>
    <col min="9" max="9" width="4.7109375" style="53" customWidth="1"/>
    <col min="10" max="16384" width="9.140625" style="53"/>
  </cols>
  <sheetData>
    <row r="1" spans="1:9" ht="6" customHeight="1" x14ac:dyDescent="0.2">
      <c r="A1" s="54"/>
      <c r="B1" s="54"/>
      <c r="C1" s="54"/>
      <c r="D1" s="54"/>
      <c r="E1" s="54"/>
      <c r="F1" s="54"/>
      <c r="G1" s="54"/>
      <c r="H1" s="54"/>
      <c r="I1" s="54"/>
    </row>
    <row r="2" spans="1:9" ht="41.25" x14ac:dyDescent="0.8">
      <c r="A2" s="54"/>
      <c r="B2" s="72" t="s">
        <v>88</v>
      </c>
      <c r="C2" s="71"/>
      <c r="D2" s="71"/>
      <c r="E2" s="71"/>
      <c r="F2" s="71"/>
      <c r="G2" s="71"/>
      <c r="H2" s="71"/>
      <c r="I2" s="54"/>
    </row>
    <row r="3" spans="1:9" ht="20.100000000000001" customHeight="1" x14ac:dyDescent="0.25">
      <c r="A3" s="54"/>
      <c r="C3" s="70">
        <v>43100</v>
      </c>
      <c r="D3" s="68"/>
      <c r="E3" s="68"/>
      <c r="F3" s="68"/>
      <c r="I3" s="54"/>
    </row>
    <row r="4" spans="1:9" ht="15.95" customHeight="1" x14ac:dyDescent="0.3">
      <c r="A4" s="54"/>
      <c r="C4" s="69" t="s">
        <v>87</v>
      </c>
      <c r="D4" s="68"/>
      <c r="E4" s="68"/>
      <c r="F4" s="68"/>
      <c r="G4" s="68"/>
      <c r="H4" s="68"/>
      <c r="I4" s="54"/>
    </row>
    <row r="5" spans="1:9" ht="12" customHeight="1" x14ac:dyDescent="0.2">
      <c r="A5" s="54"/>
      <c r="B5" s="54"/>
      <c r="C5" s="54"/>
      <c r="D5" s="54"/>
      <c r="E5" s="54"/>
      <c r="F5" s="54"/>
      <c r="G5" s="54"/>
      <c r="H5" s="54"/>
      <c r="I5" s="54"/>
    </row>
    <row r="6" spans="1:9" ht="12" customHeight="1" x14ac:dyDescent="0.2">
      <c r="A6" s="54"/>
      <c r="B6" s="54"/>
      <c r="C6" s="54"/>
      <c r="D6" s="54"/>
      <c r="E6" s="54"/>
      <c r="F6" s="54"/>
      <c r="G6" s="54"/>
      <c r="H6" s="54"/>
      <c r="I6" s="54"/>
    </row>
    <row r="7" spans="1:9" ht="12" customHeight="1" x14ac:dyDescent="0.2">
      <c r="A7" s="54"/>
      <c r="B7" s="54"/>
      <c r="C7" s="54"/>
      <c r="D7" s="54"/>
      <c r="E7" s="54"/>
      <c r="F7" s="54"/>
      <c r="G7" s="54"/>
      <c r="H7" s="54"/>
      <c r="I7" s="54"/>
    </row>
    <row r="8" spans="1:9" ht="12" customHeight="1" x14ac:dyDescent="0.2">
      <c r="A8" s="54"/>
      <c r="B8" s="54"/>
      <c r="C8" s="54"/>
      <c r="D8" s="54"/>
      <c r="E8" s="54"/>
      <c r="F8" s="54"/>
      <c r="G8" s="54"/>
      <c r="H8" s="54"/>
      <c r="I8" s="54"/>
    </row>
    <row r="9" spans="1:9" ht="18" customHeight="1" x14ac:dyDescent="0.2">
      <c r="A9" s="54"/>
      <c r="B9" s="67" t="s">
        <v>86</v>
      </c>
      <c r="C9" s="66"/>
      <c r="D9" s="54"/>
      <c r="E9" s="54"/>
      <c r="F9" s="67" t="s">
        <v>85</v>
      </c>
      <c r="G9" s="66"/>
      <c r="H9" s="54"/>
      <c r="I9" s="54"/>
    </row>
    <row r="10" spans="1:9" ht="20.100000000000001" customHeight="1" x14ac:dyDescent="0.25">
      <c r="A10" s="54"/>
      <c r="B10" s="62" t="s">
        <v>84</v>
      </c>
      <c r="C10" s="54"/>
      <c r="D10" s="54"/>
      <c r="E10" s="54"/>
      <c r="F10" s="62" t="s">
        <v>83</v>
      </c>
      <c r="G10" s="65"/>
      <c r="H10" s="54"/>
      <c r="I10" s="54"/>
    </row>
    <row r="11" spans="1:9" ht="15.95" customHeight="1" x14ac:dyDescent="0.2">
      <c r="A11" s="54"/>
      <c r="B11" s="54" t="s">
        <v>82</v>
      </c>
      <c r="C11" s="54"/>
      <c r="D11" s="64">
        <v>1</v>
      </c>
      <c r="E11" s="54"/>
      <c r="F11" s="54" t="s">
        <v>81</v>
      </c>
      <c r="G11" s="54"/>
      <c r="H11" s="64">
        <v>21000</v>
      </c>
      <c r="I11" s="54"/>
    </row>
    <row r="12" spans="1:9" ht="15.95" customHeight="1" x14ac:dyDescent="0.2">
      <c r="A12" s="54"/>
      <c r="B12" s="54" t="s">
        <v>80</v>
      </c>
      <c r="C12" s="54"/>
      <c r="D12" s="63"/>
      <c r="E12" s="54"/>
      <c r="F12" s="54" t="s">
        <v>79</v>
      </c>
      <c r="G12" s="54"/>
      <c r="H12" s="63">
        <v>29580</v>
      </c>
      <c r="I12" s="54"/>
    </row>
    <row r="13" spans="1:9" ht="15.95" customHeight="1" x14ac:dyDescent="0.2">
      <c r="A13" s="54"/>
      <c r="B13" s="54"/>
      <c r="C13" s="54" t="s">
        <v>78</v>
      </c>
      <c r="D13" s="60"/>
      <c r="E13" s="54"/>
      <c r="F13" s="54" t="s">
        <v>77</v>
      </c>
      <c r="G13" s="54"/>
      <c r="H13" s="60"/>
      <c r="I13" s="54"/>
    </row>
    <row r="14" spans="1:9" ht="15.95" customHeight="1" x14ac:dyDescent="0.2">
      <c r="A14" s="54"/>
      <c r="B14" s="54" t="s">
        <v>76</v>
      </c>
      <c r="C14" s="54"/>
      <c r="D14" s="60"/>
      <c r="E14" s="54"/>
      <c r="F14" s="54" t="s">
        <v>75</v>
      </c>
      <c r="G14" s="54"/>
      <c r="H14" s="60"/>
      <c r="I14" s="54"/>
    </row>
    <row r="15" spans="1:9" ht="15.95" customHeight="1" x14ac:dyDescent="0.2">
      <c r="A15" s="54"/>
      <c r="B15" s="54" t="s">
        <v>74</v>
      </c>
      <c r="C15" s="54"/>
      <c r="D15" s="60"/>
      <c r="E15" s="54"/>
      <c r="F15" s="54" t="s">
        <v>73</v>
      </c>
      <c r="G15" s="54"/>
      <c r="H15" s="60"/>
      <c r="I15" s="54"/>
    </row>
    <row r="16" spans="1:9" ht="15.95" customHeight="1" x14ac:dyDescent="0.2">
      <c r="A16" s="54"/>
      <c r="B16" s="54" t="s">
        <v>72</v>
      </c>
      <c r="C16" s="54"/>
      <c r="D16" s="60"/>
      <c r="E16" s="54"/>
      <c r="F16" s="54" t="s">
        <v>71</v>
      </c>
      <c r="G16" s="54"/>
      <c r="H16" s="60"/>
      <c r="I16" s="54"/>
    </row>
    <row r="17" spans="1:9" ht="21" customHeight="1" x14ac:dyDescent="0.2">
      <c r="A17" s="54"/>
      <c r="B17" s="54"/>
      <c r="C17" s="55" t="s">
        <v>70</v>
      </c>
      <c r="D17" s="56">
        <f>IF(SUM(D11:D16),SUM(D11:D16),"")</f>
        <v>1</v>
      </c>
      <c r="E17" s="54"/>
      <c r="F17" s="54"/>
      <c r="G17" s="55" t="s">
        <v>69</v>
      </c>
      <c r="H17" s="56">
        <f>IF(SUM(H11:H16),SUM(H11:H16),"")</f>
        <v>50580</v>
      </c>
      <c r="I17" s="54"/>
    </row>
    <row r="18" spans="1:9" ht="36" customHeight="1" x14ac:dyDescent="0.25">
      <c r="A18" s="54"/>
      <c r="B18" s="62" t="s">
        <v>68</v>
      </c>
      <c r="C18" s="54"/>
      <c r="D18" s="54"/>
      <c r="E18" s="54"/>
      <c r="F18" s="62" t="s">
        <v>67</v>
      </c>
      <c r="G18" s="54"/>
      <c r="H18" s="54"/>
      <c r="I18" s="54"/>
    </row>
    <row r="19" spans="1:9" ht="15.95" customHeight="1" x14ac:dyDescent="0.2">
      <c r="A19" s="54"/>
      <c r="B19" s="54" t="s">
        <v>66</v>
      </c>
      <c r="C19" s="54"/>
      <c r="D19" s="61"/>
      <c r="E19" s="54"/>
      <c r="F19" s="54" t="s">
        <v>65</v>
      </c>
      <c r="G19" s="54"/>
      <c r="H19" s="61"/>
      <c r="I19" s="54"/>
    </row>
    <row r="20" spans="1:9" ht="15.95" customHeight="1" x14ac:dyDescent="0.2">
      <c r="A20" s="54"/>
      <c r="B20" s="54" t="s">
        <v>64</v>
      </c>
      <c r="C20" s="54"/>
      <c r="D20" s="60">
        <v>28500</v>
      </c>
      <c r="E20" s="54"/>
      <c r="F20" s="54" t="s">
        <v>63</v>
      </c>
      <c r="G20" s="54"/>
      <c r="H20" s="60"/>
      <c r="I20" s="54"/>
    </row>
    <row r="21" spans="1:9" ht="15.95" customHeight="1" x14ac:dyDescent="0.2">
      <c r="A21" s="54"/>
      <c r="B21" s="54" t="s">
        <v>62</v>
      </c>
      <c r="C21" s="54"/>
      <c r="D21" s="60">
        <v>104733</v>
      </c>
      <c r="E21" s="54"/>
      <c r="F21" s="54"/>
      <c r="G21" s="55" t="s">
        <v>61</v>
      </c>
      <c r="H21" s="56" t="str">
        <f>IF(SUM(H19:H20),SUM(H19:H20),"")</f>
        <v/>
      </c>
      <c r="I21" s="54"/>
    </row>
    <row r="22" spans="1:9" ht="15.95" customHeight="1" x14ac:dyDescent="0.2">
      <c r="A22" s="54"/>
      <c r="B22" s="54"/>
      <c r="C22" s="54" t="s">
        <v>56</v>
      </c>
      <c r="D22" s="60"/>
      <c r="E22" s="54"/>
      <c r="F22" s="54"/>
      <c r="G22" s="54"/>
      <c r="H22" s="54"/>
      <c r="I22" s="54"/>
    </row>
    <row r="23" spans="1:9" ht="15.95" customHeight="1" x14ac:dyDescent="0.2">
      <c r="A23" s="54"/>
      <c r="B23" s="54" t="s">
        <v>60</v>
      </c>
      <c r="C23" s="54"/>
      <c r="D23" s="60">
        <v>21000</v>
      </c>
      <c r="E23" s="54"/>
      <c r="F23" s="54"/>
      <c r="G23" s="54"/>
      <c r="H23" s="54"/>
      <c r="I23" s="54"/>
    </row>
    <row r="24" spans="1:9" ht="15.95" customHeight="1" x14ac:dyDescent="0.25">
      <c r="A24" s="54"/>
      <c r="B24" s="54"/>
      <c r="C24" s="54" t="s">
        <v>56</v>
      </c>
      <c r="D24" s="60"/>
      <c r="E24" s="54"/>
      <c r="F24" s="62" t="s">
        <v>59</v>
      </c>
      <c r="G24" s="54"/>
      <c r="H24" s="54"/>
      <c r="I24" s="54"/>
    </row>
    <row r="25" spans="1:9" ht="15.95" customHeight="1" x14ac:dyDescent="0.2">
      <c r="A25" s="54"/>
      <c r="B25" s="54" t="s">
        <v>58</v>
      </c>
      <c r="C25" s="54"/>
      <c r="D25" s="60"/>
      <c r="E25" s="54"/>
      <c r="F25" s="54" t="s">
        <v>57</v>
      </c>
      <c r="G25" s="54"/>
      <c r="H25" s="61"/>
      <c r="I25" s="54"/>
    </row>
    <row r="26" spans="1:9" ht="15.95" customHeight="1" x14ac:dyDescent="0.2">
      <c r="A26" s="54"/>
      <c r="B26" s="54"/>
      <c r="C26" s="54" t="s">
        <v>56</v>
      </c>
      <c r="D26" s="60"/>
      <c r="E26" s="54"/>
      <c r="F26" s="54" t="s">
        <v>55</v>
      </c>
      <c r="G26" s="54"/>
      <c r="H26" s="59">
        <v>65500</v>
      </c>
      <c r="I26" s="54"/>
    </row>
    <row r="27" spans="1:9" ht="15.75" customHeight="1" x14ac:dyDescent="0.2">
      <c r="A27" s="54"/>
      <c r="B27" s="54"/>
      <c r="C27" s="55" t="s">
        <v>54</v>
      </c>
      <c r="D27" s="56">
        <f>IF(SUM(D19:D26),SUM(D19:D26),"")</f>
        <v>154233</v>
      </c>
      <c r="E27" s="54"/>
      <c r="F27" s="54" t="s">
        <v>53</v>
      </c>
      <c r="G27" s="54"/>
      <c r="H27" s="56"/>
      <c r="I27" s="54"/>
    </row>
    <row r="28" spans="1:9" ht="15.75" customHeight="1" x14ac:dyDescent="0.2">
      <c r="A28" s="54"/>
      <c r="B28" s="54"/>
      <c r="C28" s="55"/>
      <c r="D28" s="57"/>
      <c r="E28" s="54"/>
      <c r="F28" s="54"/>
      <c r="G28" s="55" t="s">
        <v>52</v>
      </c>
      <c r="H28" s="58"/>
      <c r="I28" s="54"/>
    </row>
    <row r="29" spans="1:9" ht="15.75" customHeight="1" x14ac:dyDescent="0.2">
      <c r="A29" s="54"/>
      <c r="B29" s="54"/>
      <c r="C29" s="55"/>
      <c r="D29" s="57"/>
      <c r="E29" s="54"/>
      <c r="F29" s="54"/>
      <c r="G29" s="55"/>
      <c r="H29" s="57"/>
      <c r="I29" s="54"/>
    </row>
    <row r="30" spans="1:9" ht="15.75" customHeight="1" x14ac:dyDescent="0.2">
      <c r="A30" s="54"/>
      <c r="B30" s="55" t="s">
        <v>51</v>
      </c>
      <c r="C30" s="54"/>
      <c r="D30" s="56">
        <f>IF(ISERROR(IF(OR(SUM(D17)&lt;&gt;0,SUM(D27)&lt;&gt;0),D17+D27,"")),"",(IF(OR(SUM(D17)&lt;&gt;0,SUM(D27)&lt;&gt;0),D17+D27,"")))</f>
        <v>154234</v>
      </c>
      <c r="E30" s="54"/>
      <c r="F30" s="55" t="s">
        <v>50</v>
      </c>
      <c r="G30" s="55"/>
      <c r="H30" s="56">
        <f>SUM(H17:H26)</f>
        <v>116080</v>
      </c>
      <c r="I30" s="54"/>
    </row>
    <row r="31" spans="1:9" x14ac:dyDescent="0.2">
      <c r="A31" s="54"/>
      <c r="B31" s="54"/>
      <c r="C31" s="54"/>
      <c r="D31" s="54"/>
      <c r="E31" s="54"/>
      <c r="F31" s="54"/>
      <c r="G31" s="55"/>
      <c r="H31" s="54"/>
      <c r="I31" s="54"/>
    </row>
    <row r="32" spans="1:9" x14ac:dyDescent="0.2">
      <c r="G32" s="54"/>
    </row>
  </sheetData>
  <printOptions horizontalCentered="1"/>
  <pageMargins left="0.65" right="0.65" top="0.65" bottom="0.65" header="0.5" footer="0.5"/>
  <pageSetup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P&amp;L Statement 2015</vt:lpstr>
      <vt:lpstr>P&amp;L Statement 2016</vt:lpstr>
      <vt:lpstr>P&amp;L Statement 2017</vt:lpstr>
      <vt:lpstr>Balance Sheet 2015</vt:lpstr>
      <vt:lpstr>Balance Sheet 2016</vt:lpstr>
      <vt:lpstr>Balance Sheet 2017</vt:lpstr>
      <vt:lpstr>'P&amp;L Statement 2015'!Print_Titles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</dc:creator>
  <cp:lastModifiedBy>Brittnee Moore</cp:lastModifiedBy>
  <cp:lastPrinted>2013-02-25T16:54:55Z</cp:lastPrinted>
  <dcterms:created xsi:type="dcterms:W3CDTF">2001-02-14T23:59:14Z</dcterms:created>
  <dcterms:modified xsi:type="dcterms:W3CDTF">2018-01-12T20:23:06Z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</Properties>
</file>